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yoda001\SDAD\Joann\COR 2004-2025\COR Historical Series\2024 Historical\"/>
    </mc:Choice>
  </mc:AlternateContent>
  <xr:revisionPtr revIDLastSave="0" documentId="8_{7212A32C-ABB8-47D1-8BEB-DDABFDD0E50D}" xr6:coauthVersionLast="47" xr6:coauthVersionMax="47" xr10:uidLastSave="{00000000-0000-0000-0000-000000000000}"/>
  <bookViews>
    <workbookView xWindow="1995" yWindow="765" windowWidth="24630" windowHeight="14460" xr2:uid="{00000000-000D-0000-FFFF-FFFF00000000}"/>
  </bookViews>
  <sheets>
    <sheet name="2024" sheetId="21" r:id="rId1"/>
    <sheet name="2023" sheetId="20" r:id="rId2"/>
    <sheet name="2022" sheetId="19" r:id="rId3"/>
    <sheet name="2021" sheetId="18" r:id="rId4"/>
    <sheet name="2020" sheetId="17" r:id="rId5"/>
    <sheet name="2019" sheetId="16" r:id="rId6"/>
    <sheet name="2018" sheetId="14" r:id="rId7"/>
    <sheet name="2017" sheetId="13" r:id="rId8"/>
    <sheet name="2016" sheetId="9" r:id="rId9"/>
    <sheet name="2015" sheetId="8" r:id="rId10"/>
    <sheet name="2014" sheetId="7" r:id="rId11"/>
    <sheet name="2013" sheetId="6" r:id="rId12"/>
    <sheet name="2012" sheetId="5" r:id="rId13"/>
    <sheet name="2011" sheetId="4" r:id="rId14"/>
    <sheet name="2010" sheetId="3" r:id="rId15"/>
    <sheet name="2009" sheetId="2" r:id="rId16"/>
    <sheet name="2008" sheetId="1" r:id="rId17"/>
  </sheets>
  <definedNames>
    <definedName name="_xlnm.Print_Area" localSheetId="16">'2008'!$A$1:$S$42</definedName>
    <definedName name="_xlnm.Print_Area" localSheetId="15">'2009'!$A$1:$S$44</definedName>
    <definedName name="_xlnm.Print_Area" localSheetId="14">'2010'!$A$1:$S$44</definedName>
    <definedName name="_xlnm.Print_Area" localSheetId="13">'2011'!$A$1:$S$44</definedName>
    <definedName name="_xlnm.Print_Area" localSheetId="12">'2012'!$A$1:$S$43</definedName>
    <definedName name="_xlnm.Print_Area" localSheetId="10">'2014'!$A$1:$S$44</definedName>
    <definedName name="_xlnm.Print_Area" localSheetId="8">'2016'!$A$1:$S$35</definedName>
    <definedName name="_xlnm.Print_Area" localSheetId="7">'2017'!$A$1:$S$36</definedName>
    <definedName name="_xlnm.Print_Area" localSheetId="6">'2018'!$A$1:$S$36</definedName>
    <definedName name="_xlnm.Print_Area" localSheetId="5">'2019'!$A$1:$S$37</definedName>
    <definedName name="_xlnm.Print_Area" localSheetId="4">'2020'!$A$1:$X$48</definedName>
    <definedName name="_xlnm.Print_Area" localSheetId="3">'2021'!$A$1:$U$39</definedName>
    <definedName name="_xlnm.Print_Area" localSheetId="2">'2022'!$A$1:$S$36</definedName>
    <definedName name="_xlnm.Print_Area" localSheetId="1">'2023'!$A$1:$S$37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0" l="1"/>
  <c r="S29" i="20"/>
  <c r="S28" i="20"/>
  <c r="S27" i="20"/>
  <c r="S25" i="20" s="1"/>
  <c r="S26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S23" i="20"/>
  <c r="S20" i="20"/>
  <c r="S15" i="20" s="1"/>
  <c r="S7" i="20" s="1"/>
  <c r="S31" i="20" s="1"/>
  <c r="S19" i="20"/>
  <c r="S18" i="20"/>
  <c r="S17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S14" i="20"/>
  <c r="S13" i="20"/>
  <c r="S12" i="20"/>
  <c r="S11" i="20"/>
  <c r="S10" i="20"/>
  <c r="S9" i="20"/>
  <c r="S8" i="20"/>
  <c r="R8" i="20"/>
  <c r="R7" i="20" s="1"/>
  <c r="R31" i="20" s="1"/>
  <c r="Q8" i="20"/>
  <c r="Q7" i="20" s="1"/>
  <c r="Q31" i="20" s="1"/>
  <c r="P8" i="20"/>
  <c r="O8" i="20"/>
  <c r="N8" i="20"/>
  <c r="M8" i="20"/>
  <c r="M7" i="20" s="1"/>
  <c r="M31" i="20" s="1"/>
  <c r="L8" i="20"/>
  <c r="L7" i="20" s="1"/>
  <c r="L31" i="20" s="1"/>
  <c r="K8" i="20"/>
  <c r="K7" i="20" s="1"/>
  <c r="K31" i="20" s="1"/>
  <c r="J8" i="20"/>
  <c r="J7" i="20" s="1"/>
  <c r="J31" i="20" s="1"/>
  <c r="I8" i="20"/>
  <c r="H8" i="20"/>
  <c r="G8" i="20"/>
  <c r="P7" i="20"/>
  <c r="P31" i="20" s="1"/>
  <c r="O7" i="20"/>
  <c r="O31" i="20" s="1"/>
  <c r="N7" i="20"/>
  <c r="N31" i="20" s="1"/>
  <c r="I7" i="20"/>
  <c r="H7" i="20"/>
  <c r="H31" i="20" s="1"/>
  <c r="G7" i="20"/>
  <c r="G31" i="20" s="1"/>
  <c r="U17" i="18" l="1"/>
  <c r="W9" i="17"/>
  <c r="W25" i="17"/>
  <c r="G7" i="17"/>
  <c r="G9" i="4"/>
  <c r="G9" i="3"/>
  <c r="G36" i="3"/>
  <c r="G28" i="2"/>
  <c r="S12" i="2"/>
  <c r="G11" i="2"/>
  <c r="G9" i="2"/>
  <c r="G26" i="1"/>
  <c r="G9" i="1"/>
  <c r="G11" i="1"/>
  <c r="G23" i="1"/>
  <c r="H18" i="1"/>
  <c r="I18" i="1"/>
  <c r="J18" i="1"/>
  <c r="K18" i="1"/>
  <c r="L18" i="1"/>
  <c r="M18" i="1"/>
  <c r="N18" i="1"/>
  <c r="O18" i="1"/>
  <c r="P18" i="1"/>
  <c r="Q18" i="1"/>
  <c r="R18" i="1"/>
  <c r="G18" i="1"/>
  <c r="S21" i="1"/>
  <c r="S20" i="1"/>
  <c r="S18" i="1" s="1"/>
  <c r="S17" i="1"/>
  <c r="S16" i="1"/>
  <c r="S15" i="1"/>
  <c r="S14" i="1"/>
  <c r="S13" i="1"/>
  <c r="S12" i="1"/>
  <c r="S11" i="1"/>
  <c r="S29" i="1"/>
  <c r="S30" i="1"/>
  <c r="S31" i="1"/>
  <c r="S32" i="1"/>
  <c r="S28" i="1"/>
  <c r="S24" i="1"/>
  <c r="H11" i="1"/>
  <c r="I11" i="1"/>
  <c r="J11" i="1"/>
  <c r="K11" i="1"/>
  <c r="L11" i="1"/>
  <c r="M11" i="1"/>
  <c r="N11" i="1"/>
  <c r="O11" i="1"/>
  <c r="P11" i="1"/>
  <c r="Q11" i="1"/>
  <c r="R11" i="1"/>
  <c r="H26" i="1"/>
  <c r="I26" i="1"/>
  <c r="J26" i="1"/>
  <c r="K26" i="1"/>
  <c r="L26" i="1"/>
  <c r="M26" i="1"/>
  <c r="N26" i="1"/>
  <c r="O26" i="1"/>
  <c r="P26" i="1"/>
  <c r="Q26" i="1"/>
  <c r="R26" i="1"/>
  <c r="P34" i="18"/>
  <c r="H34" i="18"/>
  <c r="I34" i="18"/>
  <c r="J34" i="18"/>
  <c r="K34" i="18"/>
  <c r="L34" i="18"/>
  <c r="N34" i="18"/>
  <c r="O34" i="18"/>
  <c r="Q34" i="18"/>
  <c r="R34" i="18"/>
  <c r="S34" i="18"/>
  <c r="T34" i="18"/>
  <c r="U34" i="18"/>
  <c r="G34" i="18"/>
  <c r="H7" i="18"/>
  <c r="I7" i="18"/>
  <c r="J7" i="18"/>
  <c r="K7" i="18"/>
  <c r="L7" i="18"/>
  <c r="N7" i="18"/>
  <c r="O7" i="18"/>
  <c r="Q7" i="18"/>
  <c r="R7" i="18"/>
  <c r="S7" i="18"/>
  <c r="T7" i="18"/>
  <c r="U7" i="18"/>
  <c r="G7" i="18"/>
  <c r="G8" i="18"/>
  <c r="G26" i="19"/>
  <c r="G8" i="19"/>
  <c r="G7" i="19"/>
  <c r="R21" i="19"/>
  <c r="S30" i="19"/>
  <c r="S29" i="19"/>
  <c r="S28" i="19"/>
  <c r="M27" i="19"/>
  <c r="S27" i="19" s="1"/>
  <c r="S26" i="19" s="1"/>
  <c r="R26" i="19"/>
  <c r="Q26" i="19"/>
  <c r="P26" i="19"/>
  <c r="P32" i="19" s="1"/>
  <c r="O26" i="19"/>
  <c r="N26" i="19"/>
  <c r="M26" i="19"/>
  <c r="L26" i="19"/>
  <c r="L32" i="19" s="1"/>
  <c r="K26" i="19"/>
  <c r="J26" i="19"/>
  <c r="I26" i="19"/>
  <c r="H26" i="19"/>
  <c r="H32" i="19" s="1"/>
  <c r="S24" i="19"/>
  <c r="S23" i="19" s="1"/>
  <c r="R23" i="19"/>
  <c r="Q23" i="19"/>
  <c r="P23" i="19"/>
  <c r="O23" i="19"/>
  <c r="N23" i="19"/>
  <c r="M23" i="19"/>
  <c r="L23" i="19"/>
  <c r="K23" i="19"/>
  <c r="J23" i="19"/>
  <c r="I23" i="19"/>
  <c r="I7" i="19" s="1"/>
  <c r="I32" i="19" s="1"/>
  <c r="H23" i="19"/>
  <c r="G23" i="19"/>
  <c r="K21" i="19"/>
  <c r="K15" i="19" s="1"/>
  <c r="K7" i="19" s="1"/>
  <c r="S20" i="19"/>
  <c r="S19" i="19"/>
  <c r="S18" i="19"/>
  <c r="S17" i="19"/>
  <c r="R15" i="19"/>
  <c r="R7" i="19" s="1"/>
  <c r="Q15" i="19"/>
  <c r="P15" i="19"/>
  <c r="O15" i="19"/>
  <c r="N15" i="19"/>
  <c r="M15" i="19"/>
  <c r="L15" i="19"/>
  <c r="L7" i="19" s="1"/>
  <c r="J15" i="19"/>
  <c r="I15" i="19"/>
  <c r="H15" i="19"/>
  <c r="G15" i="19"/>
  <c r="S14" i="19"/>
  <c r="S13" i="19"/>
  <c r="S12" i="19"/>
  <c r="S11" i="19"/>
  <c r="S10" i="19"/>
  <c r="P9" i="19"/>
  <c r="M9" i="19"/>
  <c r="J9" i="19"/>
  <c r="J8" i="19" s="1"/>
  <c r="J7" i="19" s="1"/>
  <c r="J32" i="19" s="1"/>
  <c r="G9" i="19"/>
  <c r="S9" i="19" s="1"/>
  <c r="S8" i="19" s="1"/>
  <c r="R8" i="19"/>
  <c r="Q8" i="19"/>
  <c r="P8" i="19"/>
  <c r="O8" i="19"/>
  <c r="O7" i="19" s="1"/>
  <c r="N8" i="19"/>
  <c r="N7" i="19" s="1"/>
  <c r="M8" i="19"/>
  <c r="M7" i="19" s="1"/>
  <c r="L8" i="19"/>
  <c r="K8" i="19"/>
  <c r="I8" i="19"/>
  <c r="H8" i="19"/>
  <c r="Q7" i="19"/>
  <c r="Q32" i="19" s="1"/>
  <c r="P7" i="19"/>
  <c r="H7" i="19"/>
  <c r="G34" i="1" l="1"/>
  <c r="S26" i="1"/>
  <c r="R32" i="19"/>
  <c r="K32" i="19"/>
  <c r="M32" i="19"/>
  <c r="N32" i="19"/>
  <c r="O32" i="19"/>
  <c r="S21" i="19"/>
  <c r="S15" i="19" s="1"/>
  <c r="S7" i="19" s="1"/>
  <c r="S32" i="19" s="1"/>
  <c r="G32" i="19"/>
  <c r="S36" i="4" l="1"/>
  <c r="R36" i="4"/>
  <c r="R28" i="4"/>
  <c r="S30" i="4"/>
  <c r="R30" i="4"/>
  <c r="H9" i="5"/>
  <c r="I9" i="5"/>
  <c r="J9" i="5"/>
  <c r="K9" i="5"/>
  <c r="L9" i="5"/>
  <c r="M9" i="5"/>
  <c r="N9" i="5"/>
  <c r="O9" i="5"/>
  <c r="P9" i="5"/>
  <c r="Q9" i="5"/>
  <c r="R9" i="5"/>
  <c r="S9" i="5"/>
  <c r="G9" i="5"/>
  <c r="G19" i="3"/>
  <c r="S19" i="2"/>
  <c r="S30" i="2" l="1"/>
  <c r="R30" i="2"/>
  <c r="H9" i="2"/>
  <c r="I9" i="2"/>
  <c r="J9" i="2"/>
  <c r="K9" i="2"/>
  <c r="L9" i="2"/>
  <c r="M9" i="2"/>
  <c r="N9" i="2"/>
  <c r="O9" i="2"/>
  <c r="P9" i="2"/>
  <c r="Q9" i="2"/>
  <c r="R9" i="2"/>
  <c r="H36" i="3" l="1"/>
  <c r="I36" i="3"/>
  <c r="J36" i="3"/>
  <c r="K36" i="3"/>
  <c r="L36" i="3"/>
  <c r="M36" i="3"/>
  <c r="N36" i="3"/>
  <c r="O36" i="3"/>
  <c r="P36" i="3"/>
  <c r="Q36" i="3"/>
  <c r="R36" i="3"/>
  <c r="S36" i="3"/>
  <c r="H9" i="3"/>
  <c r="I9" i="3"/>
  <c r="J9" i="3"/>
  <c r="K9" i="3"/>
  <c r="L9" i="3"/>
  <c r="M9" i="3"/>
  <c r="N9" i="3"/>
  <c r="O9" i="3"/>
  <c r="P9" i="3"/>
  <c r="Q9" i="3"/>
  <c r="R9" i="3"/>
  <c r="S9" i="3"/>
  <c r="G36" i="4"/>
  <c r="G28" i="4"/>
  <c r="H9" i="4"/>
  <c r="H36" i="4" s="1"/>
  <c r="I9" i="4"/>
  <c r="I36" i="4" s="1"/>
  <c r="J9" i="4"/>
  <c r="J36" i="4" s="1"/>
  <c r="K9" i="4"/>
  <c r="K36" i="4" s="1"/>
  <c r="L9" i="4"/>
  <c r="L36" i="4" s="1"/>
  <c r="M9" i="4"/>
  <c r="M36" i="4" s="1"/>
  <c r="N9" i="4"/>
  <c r="N36" i="4" s="1"/>
  <c r="O9" i="4"/>
  <c r="P9" i="4"/>
  <c r="Q9" i="4"/>
  <c r="R9" i="4"/>
  <c r="S9" i="4"/>
  <c r="O36" i="4"/>
  <c r="P36" i="4"/>
  <c r="Q36" i="4"/>
  <c r="H36" i="6" l="1"/>
  <c r="I36" i="6"/>
  <c r="J36" i="6"/>
  <c r="K36" i="6"/>
  <c r="L36" i="6"/>
  <c r="M36" i="6"/>
  <c r="N36" i="6"/>
  <c r="O36" i="6"/>
  <c r="P36" i="6"/>
  <c r="Q36" i="6"/>
  <c r="R36" i="6"/>
  <c r="S36" i="6"/>
  <c r="G36" i="6"/>
  <c r="G9" i="6"/>
  <c r="H9" i="6"/>
  <c r="I9" i="6"/>
  <c r="J9" i="6"/>
  <c r="K9" i="6"/>
  <c r="L9" i="6"/>
  <c r="M9" i="6"/>
  <c r="N9" i="6"/>
  <c r="O9" i="6"/>
  <c r="P9" i="6"/>
  <c r="Q9" i="6"/>
  <c r="R9" i="6"/>
  <c r="S9" i="6"/>
  <c r="H36" i="7"/>
  <c r="I36" i="7"/>
  <c r="J36" i="7"/>
  <c r="K36" i="7"/>
  <c r="L36" i="7"/>
  <c r="M36" i="7"/>
  <c r="N36" i="7"/>
  <c r="O36" i="7"/>
  <c r="P36" i="7"/>
  <c r="Q36" i="7"/>
  <c r="R36" i="7"/>
  <c r="S36" i="7"/>
  <c r="G36" i="7"/>
  <c r="H9" i="7"/>
  <c r="I9" i="7"/>
  <c r="J9" i="7"/>
  <c r="K9" i="7"/>
  <c r="L9" i="7"/>
  <c r="M9" i="7"/>
  <c r="N9" i="7"/>
  <c r="O9" i="7"/>
  <c r="P9" i="7"/>
  <c r="Q9" i="7"/>
  <c r="R9" i="7"/>
  <c r="S9" i="7"/>
  <c r="G9" i="7"/>
  <c r="H32" i="8"/>
  <c r="I32" i="8"/>
  <c r="J32" i="8"/>
  <c r="K32" i="8"/>
  <c r="L32" i="8"/>
  <c r="M32" i="8"/>
  <c r="N32" i="8"/>
  <c r="O32" i="8"/>
  <c r="P32" i="8"/>
  <c r="Q32" i="8"/>
  <c r="R32" i="8"/>
  <c r="S32" i="8"/>
  <c r="G32" i="8"/>
  <c r="H7" i="8"/>
  <c r="I7" i="8"/>
  <c r="J7" i="8"/>
  <c r="K7" i="8"/>
  <c r="L7" i="8"/>
  <c r="M7" i="8"/>
  <c r="N7" i="8"/>
  <c r="O7" i="8"/>
  <c r="P7" i="8"/>
  <c r="Q7" i="8"/>
  <c r="R7" i="8"/>
  <c r="S7" i="8"/>
  <c r="G7" i="8"/>
  <c r="H31" i="9"/>
  <c r="I31" i="9"/>
  <c r="J31" i="9"/>
  <c r="K31" i="9"/>
  <c r="L31" i="9"/>
  <c r="M31" i="9"/>
  <c r="N31" i="9"/>
  <c r="O31" i="9"/>
  <c r="P31" i="9"/>
  <c r="Q31" i="9"/>
  <c r="R31" i="9"/>
  <c r="S31" i="9"/>
  <c r="G31" i="9"/>
  <c r="H7" i="9"/>
  <c r="I7" i="9"/>
  <c r="J7" i="9"/>
  <c r="K7" i="9"/>
  <c r="L7" i="9"/>
  <c r="M7" i="9"/>
  <c r="N7" i="9"/>
  <c r="O7" i="9"/>
  <c r="P7" i="9"/>
  <c r="Q7" i="9"/>
  <c r="R7" i="9"/>
  <c r="S7" i="9"/>
  <c r="G7" i="9"/>
  <c r="G31" i="13"/>
  <c r="G7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H7" i="13"/>
  <c r="I7" i="13"/>
  <c r="J7" i="13"/>
  <c r="K7" i="13"/>
  <c r="L7" i="13"/>
  <c r="M7" i="13"/>
  <c r="N7" i="13"/>
  <c r="O7" i="13"/>
  <c r="P7" i="13"/>
  <c r="Q7" i="13"/>
  <c r="R7" i="13"/>
  <c r="S7" i="13"/>
  <c r="H31" i="14"/>
  <c r="I31" i="14"/>
  <c r="J31" i="14"/>
  <c r="K31" i="14"/>
  <c r="L31" i="14"/>
  <c r="M31" i="14"/>
  <c r="N31" i="14"/>
  <c r="O31" i="14"/>
  <c r="P31" i="14"/>
  <c r="Q31" i="14"/>
  <c r="R31" i="14"/>
  <c r="S31" i="14"/>
  <c r="G31" i="14"/>
  <c r="H7" i="14"/>
  <c r="I7" i="14"/>
  <c r="J7" i="14"/>
  <c r="K7" i="14"/>
  <c r="L7" i="14"/>
  <c r="M7" i="14"/>
  <c r="N7" i="14"/>
  <c r="O7" i="14"/>
  <c r="P7" i="14"/>
  <c r="Q7" i="14"/>
  <c r="R7" i="14"/>
  <c r="S7" i="14"/>
  <c r="G7" i="14"/>
  <c r="H7" i="16"/>
  <c r="I7" i="16"/>
  <c r="J7" i="16"/>
  <c r="K7" i="16"/>
  <c r="L7" i="16"/>
  <c r="M7" i="16"/>
  <c r="N7" i="16"/>
  <c r="O7" i="16"/>
  <c r="P7" i="16"/>
  <c r="Q7" i="16"/>
  <c r="R7" i="16"/>
  <c r="S7" i="16"/>
  <c r="G7" i="16"/>
  <c r="H15" i="16"/>
  <c r="H8" i="16"/>
  <c r="H26" i="16"/>
  <c r="I26" i="16"/>
  <c r="J26" i="16"/>
  <c r="K26" i="16"/>
  <c r="L26" i="16"/>
  <c r="M26" i="16"/>
  <c r="N26" i="16"/>
  <c r="O26" i="16"/>
  <c r="P26" i="16"/>
  <c r="Q26" i="16"/>
  <c r="R26" i="16"/>
  <c r="G26" i="16"/>
  <c r="G32" i="16" s="1"/>
  <c r="H23" i="16"/>
  <c r="I23" i="16"/>
  <c r="J23" i="16"/>
  <c r="K23" i="16"/>
  <c r="L23" i="16"/>
  <c r="M23" i="16"/>
  <c r="N23" i="16"/>
  <c r="O23" i="16"/>
  <c r="P23" i="16"/>
  <c r="Q23" i="16"/>
  <c r="R23" i="16"/>
  <c r="G23" i="16"/>
  <c r="S24" i="16"/>
  <c r="S23" i="16" s="1"/>
  <c r="G8" i="16"/>
  <c r="G15" i="16"/>
  <c r="H32" i="16" l="1"/>
  <c r="U32" i="18" l="1"/>
  <c r="U31" i="18"/>
  <c r="U30" i="18"/>
  <c r="O29" i="18"/>
  <c r="O28" i="18" s="1"/>
  <c r="L29" i="18"/>
  <c r="U29" i="18" s="1"/>
  <c r="U28" i="18" s="1"/>
  <c r="T28" i="18"/>
  <c r="S28" i="18"/>
  <c r="R28" i="18"/>
  <c r="Q28" i="18"/>
  <c r="N28" i="18"/>
  <c r="L28" i="18"/>
  <c r="K28" i="18"/>
  <c r="J28" i="18"/>
  <c r="I28" i="18"/>
  <c r="H28" i="18"/>
  <c r="G28" i="18"/>
  <c r="U26" i="18"/>
  <c r="T25" i="18"/>
  <c r="S25" i="18"/>
  <c r="R25" i="18"/>
  <c r="Q25" i="18"/>
  <c r="O25" i="18"/>
  <c r="N25" i="18"/>
  <c r="L25" i="18"/>
  <c r="K25" i="18"/>
  <c r="J25" i="18"/>
  <c r="I25" i="18"/>
  <c r="H25" i="18"/>
  <c r="G25" i="18"/>
  <c r="U23" i="18"/>
  <c r="U22" i="18"/>
  <c r="U21" i="18"/>
  <c r="U20" i="18"/>
  <c r="U19" i="18"/>
  <c r="T17" i="18"/>
  <c r="S17" i="18"/>
  <c r="R17" i="18"/>
  <c r="Q17" i="18"/>
  <c r="O17" i="18"/>
  <c r="N17" i="18"/>
  <c r="L17" i="18"/>
  <c r="K17" i="18"/>
  <c r="J17" i="18"/>
  <c r="I17" i="18"/>
  <c r="H17" i="18"/>
  <c r="G17" i="18"/>
  <c r="U16" i="18"/>
  <c r="U15" i="18"/>
  <c r="U14" i="18"/>
  <c r="U13" i="18"/>
  <c r="U12" i="18"/>
  <c r="U11" i="18"/>
  <c r="U10" i="18"/>
  <c r="U9" i="18"/>
  <c r="T8" i="18"/>
  <c r="S8" i="18"/>
  <c r="R8" i="18"/>
  <c r="Q8" i="18"/>
  <c r="O8" i="18"/>
  <c r="N8" i="18"/>
  <c r="L8" i="18"/>
  <c r="K8" i="18"/>
  <c r="J8" i="18"/>
  <c r="I8" i="18"/>
  <c r="H8" i="18"/>
  <c r="U25" i="18" l="1"/>
  <c r="U8" i="18"/>
  <c r="W35" i="17"/>
  <c r="W34" i="17"/>
  <c r="W33" i="17"/>
  <c r="W32" i="17"/>
  <c r="V31" i="17"/>
  <c r="U31" i="17"/>
  <c r="T31" i="17"/>
  <c r="S31" i="17"/>
  <c r="R31" i="17"/>
  <c r="Q31" i="17"/>
  <c r="O31" i="17"/>
  <c r="N31" i="17"/>
  <c r="L31" i="17"/>
  <c r="J31" i="17"/>
  <c r="H31" i="17"/>
  <c r="G31" i="17"/>
  <c r="W29" i="17"/>
  <c r="V28" i="17"/>
  <c r="U28" i="17"/>
  <c r="W28" i="17" s="1"/>
  <c r="T28" i="17"/>
  <c r="S28" i="17"/>
  <c r="R28" i="17"/>
  <c r="W26" i="17"/>
  <c r="W24" i="17"/>
  <c r="W23" i="17"/>
  <c r="W22" i="17"/>
  <c r="W21" i="17"/>
  <c r="W20" i="17"/>
  <c r="W19" i="17"/>
  <c r="V17" i="17"/>
  <c r="U17" i="17"/>
  <c r="T17" i="17"/>
  <c r="T7" i="17" s="1"/>
  <c r="S17" i="17"/>
  <c r="R17" i="17"/>
  <c r="Q17" i="17"/>
  <c r="O17" i="17"/>
  <c r="N17" i="17"/>
  <c r="L17" i="17"/>
  <c r="J17" i="17"/>
  <c r="H17" i="17"/>
  <c r="G17" i="17"/>
  <c r="W16" i="17"/>
  <c r="W15" i="17"/>
  <c r="W14" i="17"/>
  <c r="W13" i="17"/>
  <c r="W12" i="17"/>
  <c r="W11" i="17"/>
  <c r="W10" i="17"/>
  <c r="W8" i="17"/>
  <c r="V8" i="17"/>
  <c r="V7" i="17" s="1"/>
  <c r="U8" i="17"/>
  <c r="T8" i="17"/>
  <c r="S8" i="17"/>
  <c r="R8" i="17"/>
  <c r="Q8" i="17"/>
  <c r="Q7" i="17" s="1"/>
  <c r="O8" i="17"/>
  <c r="O7" i="17" s="1"/>
  <c r="O37" i="17" s="1"/>
  <c r="N8" i="17"/>
  <c r="L8" i="17"/>
  <c r="J8" i="17"/>
  <c r="H8" i="17"/>
  <c r="G8" i="17"/>
  <c r="G37" i="17" s="1"/>
  <c r="U7" i="17"/>
  <c r="N7" i="17"/>
  <c r="L7" i="17"/>
  <c r="L37" i="17" s="1"/>
  <c r="J7" i="17"/>
  <c r="V37" i="17" l="1"/>
  <c r="W31" i="17"/>
  <c r="J37" i="17"/>
  <c r="S7" i="17"/>
  <c r="N37" i="17"/>
  <c r="H7" i="17"/>
  <c r="H37" i="17" s="1"/>
  <c r="U37" i="17"/>
  <c r="W17" i="17"/>
  <c r="W7" i="17" s="1"/>
  <c r="W37" i="17" s="1"/>
  <c r="R7" i="17"/>
  <c r="R37" i="17"/>
  <c r="T37" i="17"/>
  <c r="S37" i="17"/>
  <c r="Q37" i="17"/>
  <c r="H24" i="5"/>
  <c r="I24" i="5"/>
  <c r="J24" i="5"/>
  <c r="K24" i="5"/>
  <c r="L24" i="5"/>
  <c r="M24" i="5"/>
  <c r="N24" i="5"/>
  <c r="O24" i="5"/>
  <c r="P24" i="5"/>
  <c r="Q24" i="5"/>
  <c r="R24" i="5"/>
  <c r="S32" i="7"/>
  <c r="S33" i="7"/>
  <c r="S34" i="7"/>
  <c r="S31" i="7"/>
  <c r="S22" i="7"/>
  <c r="S23" i="7"/>
  <c r="S24" i="7"/>
  <c r="S21" i="7"/>
  <c r="S13" i="7"/>
  <c r="S14" i="7"/>
  <c r="S15" i="7"/>
  <c r="S16" i="7"/>
  <c r="S17" i="7"/>
  <c r="S18" i="7"/>
  <c r="S12" i="7"/>
  <c r="S11" i="7" s="1"/>
  <c r="H11" i="7"/>
  <c r="I11" i="7"/>
  <c r="J11" i="7"/>
  <c r="K11" i="7"/>
  <c r="L11" i="7"/>
  <c r="M11" i="7"/>
  <c r="N11" i="7"/>
  <c r="O11" i="7"/>
  <c r="P11" i="7"/>
  <c r="Q11" i="7"/>
  <c r="R11" i="7"/>
  <c r="H8" i="8"/>
  <c r="I8" i="8"/>
  <c r="J8" i="8"/>
  <c r="K8" i="8"/>
  <c r="L8" i="8"/>
  <c r="M8" i="8"/>
  <c r="N8" i="8"/>
  <c r="O8" i="8"/>
  <c r="P8" i="8"/>
  <c r="Q8" i="8"/>
  <c r="R8" i="8"/>
  <c r="G8" i="8"/>
  <c r="S24" i="8"/>
  <c r="H16" i="8"/>
  <c r="I16" i="8"/>
  <c r="J16" i="8"/>
  <c r="K16" i="8"/>
  <c r="L16" i="8"/>
  <c r="M16" i="8"/>
  <c r="N16" i="8"/>
  <c r="O16" i="8"/>
  <c r="P16" i="8"/>
  <c r="Q16" i="8"/>
  <c r="R16" i="8"/>
  <c r="G16" i="8"/>
  <c r="H26" i="8"/>
  <c r="I26" i="8"/>
  <c r="J26" i="8"/>
  <c r="K26" i="8"/>
  <c r="L26" i="8"/>
  <c r="M26" i="8"/>
  <c r="N26" i="8"/>
  <c r="O26" i="8"/>
  <c r="P26" i="8"/>
  <c r="Q26" i="8"/>
  <c r="R26" i="8"/>
  <c r="S26" i="8"/>
  <c r="G26" i="8"/>
  <c r="G8" i="13"/>
  <c r="S23" i="13"/>
  <c r="H25" i="13"/>
  <c r="I25" i="13"/>
  <c r="J25" i="13"/>
  <c r="K25" i="13"/>
  <c r="L25" i="13"/>
  <c r="M25" i="13"/>
  <c r="N25" i="13"/>
  <c r="O25" i="13"/>
  <c r="P25" i="13"/>
  <c r="Q25" i="13"/>
  <c r="R25" i="13"/>
  <c r="G25" i="13"/>
  <c r="H8" i="14"/>
  <c r="I8" i="14"/>
  <c r="J8" i="14"/>
  <c r="K8" i="14"/>
  <c r="L8" i="14"/>
  <c r="M8" i="14"/>
  <c r="N8" i="14"/>
  <c r="O8" i="14"/>
  <c r="P8" i="14"/>
  <c r="Q8" i="14"/>
  <c r="R8" i="14"/>
  <c r="G8" i="14"/>
  <c r="H15" i="14"/>
  <c r="I15" i="14"/>
  <c r="J15" i="14"/>
  <c r="K15" i="14"/>
  <c r="L15" i="14"/>
  <c r="M15" i="14"/>
  <c r="N15" i="14"/>
  <c r="O15" i="14"/>
  <c r="P15" i="14"/>
  <c r="Q15" i="14"/>
  <c r="R15" i="14"/>
  <c r="G15" i="14"/>
  <c r="S23" i="14"/>
  <c r="S27" i="14"/>
  <c r="S28" i="14"/>
  <c r="S29" i="14"/>
  <c r="S26" i="14"/>
  <c r="S25" i="14" s="1"/>
  <c r="H25" i="14"/>
  <c r="I25" i="14"/>
  <c r="J25" i="14"/>
  <c r="K25" i="14"/>
  <c r="L25" i="14"/>
  <c r="M25" i="14"/>
  <c r="N25" i="14"/>
  <c r="O25" i="14"/>
  <c r="P25" i="14"/>
  <c r="Q25" i="14"/>
  <c r="R25" i="14"/>
  <c r="G25" i="14"/>
  <c r="S30" i="16"/>
  <c r="S29" i="16"/>
  <c r="S28" i="16"/>
  <c r="S27" i="16"/>
  <c r="S26" i="16" s="1"/>
  <c r="S21" i="16"/>
  <c r="S20" i="16"/>
  <c r="S19" i="16"/>
  <c r="S18" i="16"/>
  <c r="S17" i="16"/>
  <c r="R15" i="16"/>
  <c r="Q15" i="16"/>
  <c r="P15" i="16"/>
  <c r="O15" i="16"/>
  <c r="N15" i="16"/>
  <c r="M15" i="16"/>
  <c r="M32" i="16" s="1"/>
  <c r="L15" i="16"/>
  <c r="K15" i="16"/>
  <c r="K32" i="16" s="1"/>
  <c r="J15" i="16"/>
  <c r="I15" i="16"/>
  <c r="S14" i="16"/>
  <c r="S13" i="16"/>
  <c r="S12" i="16"/>
  <c r="S11" i="16"/>
  <c r="S10" i="16"/>
  <c r="S9" i="16"/>
  <c r="R8" i="16"/>
  <c r="R32" i="16" s="1"/>
  <c r="Q8" i="16"/>
  <c r="P8" i="16"/>
  <c r="P32" i="16" s="1"/>
  <c r="O8" i="16"/>
  <c r="O32" i="16" s="1"/>
  <c r="N8" i="16"/>
  <c r="N32" i="16" s="1"/>
  <c r="M8" i="16"/>
  <c r="L8" i="16"/>
  <c r="L32" i="16" s="1"/>
  <c r="K8" i="16"/>
  <c r="J8" i="16"/>
  <c r="J32" i="16" s="1"/>
  <c r="I8" i="16"/>
  <c r="I32" i="16" s="1"/>
  <c r="S15" i="16" l="1"/>
  <c r="S32" i="16" s="1"/>
  <c r="Q32" i="16"/>
  <c r="S8" i="16"/>
  <c r="S23" i="1"/>
  <c r="S9" i="1" s="1"/>
  <c r="S34" i="1" s="1"/>
  <c r="H23" i="1"/>
  <c r="H9" i="1" s="1"/>
  <c r="I23" i="1"/>
  <c r="I9" i="1" s="1"/>
  <c r="J23" i="1"/>
  <c r="J9" i="1" s="1"/>
  <c r="K23" i="1"/>
  <c r="K9" i="1" s="1"/>
  <c r="L23" i="1"/>
  <c r="L9" i="1" s="1"/>
  <c r="M23" i="1"/>
  <c r="M9" i="1" s="1"/>
  <c r="M34" i="1" s="1"/>
  <c r="N23" i="1"/>
  <c r="N9" i="1" s="1"/>
  <c r="O23" i="1"/>
  <c r="O9" i="1" s="1"/>
  <c r="O34" i="1" s="1"/>
  <c r="P23" i="1"/>
  <c r="P9" i="1" s="1"/>
  <c r="P34" i="1" s="1"/>
  <c r="Q23" i="1"/>
  <c r="Q9" i="1" s="1"/>
  <c r="Q34" i="1" s="1"/>
  <c r="R23" i="1"/>
  <c r="R9" i="1" s="1"/>
  <c r="S22" i="2"/>
  <c r="S23" i="2"/>
  <c r="S21" i="2"/>
  <c r="H19" i="2"/>
  <c r="I19" i="2"/>
  <c r="J19" i="2"/>
  <c r="K19" i="2"/>
  <c r="L19" i="2"/>
  <c r="M19" i="2"/>
  <c r="N19" i="2"/>
  <c r="O19" i="2"/>
  <c r="P19" i="2"/>
  <c r="Q19" i="2"/>
  <c r="R19" i="2"/>
  <c r="G19" i="2"/>
  <c r="S13" i="2"/>
  <c r="S14" i="2"/>
  <c r="S15" i="2"/>
  <c r="S16" i="2"/>
  <c r="S17" i="2"/>
  <c r="S18" i="2"/>
  <c r="S11" i="2"/>
  <c r="S9" i="2" s="1"/>
  <c r="H11" i="2"/>
  <c r="I11" i="2"/>
  <c r="J11" i="2"/>
  <c r="K11" i="2"/>
  <c r="L11" i="2"/>
  <c r="M11" i="2"/>
  <c r="N11" i="2"/>
  <c r="O11" i="2"/>
  <c r="P11" i="2"/>
  <c r="Q11" i="2"/>
  <c r="R11" i="2"/>
  <c r="S31" i="2"/>
  <c r="S32" i="2"/>
  <c r="S33" i="2"/>
  <c r="S34" i="2"/>
  <c r="H28" i="2"/>
  <c r="I28" i="2"/>
  <c r="J28" i="2"/>
  <c r="K28" i="2"/>
  <c r="L28" i="2"/>
  <c r="M28" i="2"/>
  <c r="N28" i="2"/>
  <c r="O28" i="2"/>
  <c r="P28" i="2"/>
  <c r="Q28" i="2"/>
  <c r="R28" i="2"/>
  <c r="S26" i="2"/>
  <c r="S25" i="2" s="1"/>
  <c r="H25" i="2"/>
  <c r="I25" i="2"/>
  <c r="J25" i="2"/>
  <c r="K25" i="2"/>
  <c r="L25" i="2"/>
  <c r="M25" i="2"/>
  <c r="N25" i="2"/>
  <c r="O25" i="2"/>
  <c r="P25" i="2"/>
  <c r="Q25" i="2"/>
  <c r="R25" i="2"/>
  <c r="G25" i="2"/>
  <c r="S13" i="3"/>
  <c r="S14" i="3"/>
  <c r="S15" i="3"/>
  <c r="S16" i="3"/>
  <c r="S17" i="3"/>
  <c r="S18" i="3"/>
  <c r="S12" i="3"/>
  <c r="S11" i="3" s="1"/>
  <c r="H11" i="3"/>
  <c r="I11" i="3"/>
  <c r="J11" i="3"/>
  <c r="K11" i="3"/>
  <c r="L11" i="3"/>
  <c r="M11" i="3"/>
  <c r="N11" i="3"/>
  <c r="O11" i="3"/>
  <c r="P11" i="3"/>
  <c r="Q11" i="3"/>
  <c r="R11" i="3"/>
  <c r="G11" i="3"/>
  <c r="S22" i="3"/>
  <c r="S23" i="3"/>
  <c r="S21" i="3"/>
  <c r="H19" i="3"/>
  <c r="I19" i="3"/>
  <c r="J19" i="3"/>
  <c r="K19" i="3"/>
  <c r="L19" i="3"/>
  <c r="M19" i="3"/>
  <c r="N19" i="3"/>
  <c r="O19" i="3"/>
  <c r="P19" i="3"/>
  <c r="Q19" i="3"/>
  <c r="R19" i="3"/>
  <c r="S31" i="3"/>
  <c r="S32" i="3"/>
  <c r="S33" i="3"/>
  <c r="S34" i="3"/>
  <c r="S30" i="3"/>
  <c r="H28" i="3"/>
  <c r="I28" i="3"/>
  <c r="J28" i="3"/>
  <c r="K28" i="3"/>
  <c r="L28" i="3"/>
  <c r="M28" i="3"/>
  <c r="N28" i="3"/>
  <c r="O28" i="3"/>
  <c r="P28" i="3"/>
  <c r="Q28" i="3"/>
  <c r="R28" i="3"/>
  <c r="G28" i="3"/>
  <c r="S26" i="3"/>
  <c r="S25" i="3" s="1"/>
  <c r="H25" i="3"/>
  <c r="I25" i="3"/>
  <c r="J25" i="3"/>
  <c r="K25" i="3"/>
  <c r="L25" i="3"/>
  <c r="M25" i="3"/>
  <c r="N25" i="3"/>
  <c r="O25" i="3"/>
  <c r="P25" i="3"/>
  <c r="Q25" i="3"/>
  <c r="R25" i="3"/>
  <c r="G25" i="3"/>
  <c r="S31" i="4"/>
  <c r="S32" i="4"/>
  <c r="S33" i="4"/>
  <c r="S34" i="4"/>
  <c r="H28" i="4"/>
  <c r="I28" i="4"/>
  <c r="J28" i="4"/>
  <c r="K28" i="4"/>
  <c r="L28" i="4"/>
  <c r="M28" i="4"/>
  <c r="N28" i="4"/>
  <c r="O28" i="4"/>
  <c r="P28" i="4"/>
  <c r="Q28" i="4"/>
  <c r="H19" i="4"/>
  <c r="I19" i="4"/>
  <c r="J19" i="4"/>
  <c r="K19" i="4"/>
  <c r="L19" i="4"/>
  <c r="M19" i="4"/>
  <c r="N19" i="4"/>
  <c r="O19" i="4"/>
  <c r="P19" i="4"/>
  <c r="Q19" i="4"/>
  <c r="R19" i="4"/>
  <c r="G19" i="4"/>
  <c r="S26" i="4"/>
  <c r="S22" i="4"/>
  <c r="S23" i="4"/>
  <c r="S21" i="4"/>
  <c r="S19" i="4" s="1"/>
  <c r="S13" i="4"/>
  <c r="S14" i="4"/>
  <c r="S15" i="4"/>
  <c r="S16" i="4"/>
  <c r="S17" i="4"/>
  <c r="S18" i="4"/>
  <c r="S12" i="4"/>
  <c r="S11" i="4" s="1"/>
  <c r="H11" i="4"/>
  <c r="I11" i="4"/>
  <c r="J11" i="4"/>
  <c r="K11" i="4"/>
  <c r="L11" i="4"/>
  <c r="M11" i="4"/>
  <c r="N11" i="4"/>
  <c r="O11" i="4"/>
  <c r="P11" i="4"/>
  <c r="Q11" i="4"/>
  <c r="R11" i="4"/>
  <c r="G11" i="4"/>
  <c r="H25" i="4"/>
  <c r="I25" i="4"/>
  <c r="J25" i="4"/>
  <c r="K25" i="4"/>
  <c r="L25" i="4"/>
  <c r="M25" i="4"/>
  <c r="N25" i="4"/>
  <c r="O25" i="4"/>
  <c r="P25" i="4"/>
  <c r="Q25" i="4"/>
  <c r="R25" i="4"/>
  <c r="S25" i="4"/>
  <c r="G25" i="4"/>
  <c r="H18" i="5"/>
  <c r="I18" i="5"/>
  <c r="J18" i="5"/>
  <c r="K18" i="5"/>
  <c r="L18" i="5"/>
  <c r="M18" i="5"/>
  <c r="N18" i="5"/>
  <c r="O18" i="5"/>
  <c r="P18" i="5"/>
  <c r="Q18" i="5"/>
  <c r="R18" i="5"/>
  <c r="S18" i="5"/>
  <c r="G18" i="5"/>
  <c r="H27" i="5"/>
  <c r="I27" i="5"/>
  <c r="J27" i="5"/>
  <c r="K27" i="5"/>
  <c r="L27" i="5"/>
  <c r="M27" i="5"/>
  <c r="M35" i="5" s="1"/>
  <c r="N27" i="5"/>
  <c r="N35" i="5" s="1"/>
  <c r="O27" i="5"/>
  <c r="O35" i="5" s="1"/>
  <c r="P27" i="5"/>
  <c r="Q27" i="5"/>
  <c r="R27" i="5"/>
  <c r="G27" i="5"/>
  <c r="S30" i="5"/>
  <c r="S31" i="5"/>
  <c r="S32" i="5"/>
  <c r="S33" i="5"/>
  <c r="S29" i="5"/>
  <c r="S25" i="5"/>
  <c r="S24" i="5" s="1"/>
  <c r="S13" i="5"/>
  <c r="S14" i="5"/>
  <c r="S15" i="5"/>
  <c r="S16" i="5"/>
  <c r="S17" i="5"/>
  <c r="S12" i="5"/>
  <c r="H11" i="5"/>
  <c r="I11" i="5"/>
  <c r="J11" i="5"/>
  <c r="K11" i="5"/>
  <c r="L11" i="5"/>
  <c r="M11" i="5"/>
  <c r="N11" i="5"/>
  <c r="O11" i="5"/>
  <c r="P11" i="5"/>
  <c r="Q11" i="5"/>
  <c r="R11" i="5"/>
  <c r="G11" i="5"/>
  <c r="G24" i="5"/>
  <c r="S13" i="6"/>
  <c r="S14" i="6"/>
  <c r="S15" i="6"/>
  <c r="S16" i="6"/>
  <c r="S17" i="6"/>
  <c r="S18" i="6"/>
  <c r="S12" i="6"/>
  <c r="H19" i="6"/>
  <c r="I19" i="6"/>
  <c r="J19" i="6"/>
  <c r="K19" i="6"/>
  <c r="L19" i="6"/>
  <c r="M19" i="6"/>
  <c r="N19" i="6"/>
  <c r="O19" i="6"/>
  <c r="P19" i="6"/>
  <c r="Q19" i="6"/>
  <c r="R19" i="6"/>
  <c r="S19" i="6"/>
  <c r="G19" i="6"/>
  <c r="S31" i="6"/>
  <c r="S32" i="6"/>
  <c r="S33" i="6"/>
  <c r="S34" i="6"/>
  <c r="S30" i="6"/>
  <c r="H28" i="6"/>
  <c r="I28" i="6"/>
  <c r="J28" i="6"/>
  <c r="K28" i="6"/>
  <c r="L28" i="6"/>
  <c r="M28" i="6"/>
  <c r="N28" i="6"/>
  <c r="O28" i="6"/>
  <c r="P28" i="6"/>
  <c r="Q28" i="6"/>
  <c r="R28" i="6"/>
  <c r="G28" i="6"/>
  <c r="S26" i="6"/>
  <c r="S25" i="6" s="1"/>
  <c r="H25" i="6"/>
  <c r="I25" i="6"/>
  <c r="J25" i="6"/>
  <c r="K25" i="6"/>
  <c r="L25" i="6"/>
  <c r="M25" i="6"/>
  <c r="N25" i="6"/>
  <c r="O25" i="6"/>
  <c r="P25" i="6"/>
  <c r="Q25" i="6"/>
  <c r="R25" i="6"/>
  <c r="G25" i="6"/>
  <c r="H11" i="6"/>
  <c r="I11" i="6"/>
  <c r="J11" i="6"/>
  <c r="K11" i="6"/>
  <c r="L11" i="6"/>
  <c r="M11" i="6"/>
  <c r="N11" i="6"/>
  <c r="O11" i="6"/>
  <c r="P11" i="6"/>
  <c r="Q11" i="6"/>
  <c r="R11" i="6"/>
  <c r="S11" i="6"/>
  <c r="G11" i="6"/>
  <c r="S27" i="5" l="1"/>
  <c r="K35" i="5"/>
  <c r="J35" i="5"/>
  <c r="R35" i="5"/>
  <c r="G35" i="5"/>
  <c r="I35" i="5"/>
  <c r="Q35" i="5"/>
  <c r="L35" i="5"/>
  <c r="H35" i="5"/>
  <c r="P35" i="5"/>
  <c r="N34" i="1"/>
  <c r="J34" i="1"/>
  <c r="K34" i="1"/>
  <c r="I34" i="1"/>
  <c r="R34" i="1"/>
  <c r="L34" i="1"/>
  <c r="H34" i="1"/>
  <c r="P36" i="2"/>
  <c r="O36" i="2"/>
  <c r="N36" i="2"/>
  <c r="R36" i="2"/>
  <c r="M36" i="2"/>
  <c r="L36" i="2"/>
  <c r="Q36" i="2"/>
  <c r="K36" i="2"/>
  <c r="I36" i="2"/>
  <c r="J36" i="2"/>
  <c r="H36" i="2"/>
  <c r="G36" i="2"/>
  <c r="S28" i="6"/>
  <c r="S28" i="2"/>
  <c r="S28" i="3"/>
  <c r="S19" i="3"/>
  <c r="S28" i="4"/>
  <c r="S11" i="5"/>
  <c r="S27" i="7"/>
  <c r="G11" i="7"/>
  <c r="H19" i="7"/>
  <c r="I19" i="7"/>
  <c r="J19" i="7"/>
  <c r="K19" i="7"/>
  <c r="L19" i="7"/>
  <c r="M19" i="7"/>
  <c r="N19" i="7"/>
  <c r="O19" i="7"/>
  <c r="P19" i="7"/>
  <c r="Q19" i="7"/>
  <c r="R19" i="7"/>
  <c r="S19" i="7"/>
  <c r="G19" i="7"/>
  <c r="H29" i="7"/>
  <c r="I29" i="7"/>
  <c r="J29" i="7"/>
  <c r="K29" i="7"/>
  <c r="L29" i="7"/>
  <c r="M29" i="7"/>
  <c r="N29" i="7"/>
  <c r="O29" i="7"/>
  <c r="P29" i="7"/>
  <c r="Q29" i="7"/>
  <c r="R29" i="7"/>
  <c r="S29" i="7"/>
  <c r="G29" i="7"/>
  <c r="H26" i="7"/>
  <c r="I26" i="7"/>
  <c r="J26" i="7"/>
  <c r="K26" i="7"/>
  <c r="L26" i="7"/>
  <c r="M26" i="7"/>
  <c r="N26" i="7"/>
  <c r="O26" i="7"/>
  <c r="P26" i="7"/>
  <c r="Q26" i="7"/>
  <c r="R26" i="7"/>
  <c r="S26" i="7"/>
  <c r="G26" i="7"/>
  <c r="S19" i="8"/>
  <c r="S20" i="8"/>
  <c r="S21" i="8"/>
  <c r="S18" i="8"/>
  <c r="S10" i="8"/>
  <c r="S11" i="8"/>
  <c r="S12" i="8"/>
  <c r="S13" i="8"/>
  <c r="S14" i="8"/>
  <c r="S15" i="8"/>
  <c r="S9" i="8"/>
  <c r="S8" i="8" s="1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S10" i="14"/>
  <c r="S11" i="14"/>
  <c r="S12" i="14"/>
  <c r="S13" i="14"/>
  <c r="S14" i="14"/>
  <c r="S9" i="14"/>
  <c r="S18" i="14"/>
  <c r="S19" i="14"/>
  <c r="S20" i="14"/>
  <c r="S17" i="14"/>
  <c r="S27" i="13"/>
  <c r="S28" i="13"/>
  <c r="S29" i="13"/>
  <c r="S26" i="13"/>
  <c r="S25" i="13" s="1"/>
  <c r="S18" i="13"/>
  <c r="S19" i="13"/>
  <c r="S20" i="13"/>
  <c r="S17" i="13"/>
  <c r="S10" i="13"/>
  <c r="S11" i="13"/>
  <c r="S12" i="13"/>
  <c r="S13" i="13"/>
  <c r="S14" i="13"/>
  <c r="S9" i="13"/>
  <c r="S27" i="9"/>
  <c r="S28" i="9"/>
  <c r="S29" i="9"/>
  <c r="S26" i="9"/>
  <c r="S23" i="9"/>
  <c r="S18" i="9"/>
  <c r="S19" i="9"/>
  <c r="S20" i="9"/>
  <c r="S17" i="9"/>
  <c r="S15" i="9" s="1"/>
  <c r="S10" i="9"/>
  <c r="S8" i="9" s="1"/>
  <c r="S11" i="9"/>
  <c r="S12" i="9"/>
  <c r="S13" i="9"/>
  <c r="S14" i="9"/>
  <c r="S9" i="9"/>
  <c r="H15" i="9"/>
  <c r="I15" i="9"/>
  <c r="J15" i="9"/>
  <c r="K15" i="9"/>
  <c r="L15" i="9"/>
  <c r="M15" i="9"/>
  <c r="N15" i="9"/>
  <c r="O15" i="9"/>
  <c r="P15" i="9"/>
  <c r="Q15" i="9"/>
  <c r="R15" i="9"/>
  <c r="G15" i="9"/>
  <c r="G8" i="9"/>
  <c r="H8" i="9"/>
  <c r="I8" i="9"/>
  <c r="J8" i="9"/>
  <c r="K8" i="9"/>
  <c r="L8" i="9"/>
  <c r="M8" i="9"/>
  <c r="N8" i="9"/>
  <c r="O8" i="9"/>
  <c r="P8" i="9"/>
  <c r="Q8" i="9"/>
  <c r="R8" i="9"/>
  <c r="S35" i="5" l="1"/>
  <c r="S36" i="2"/>
  <c r="S15" i="14"/>
  <c r="S8" i="14"/>
  <c r="S16" i="8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H22" i="9"/>
  <c r="I22" i="9"/>
  <c r="J22" i="9"/>
  <c r="K22" i="9"/>
  <c r="L22" i="9"/>
  <c r="M22" i="9"/>
  <c r="N22" i="9"/>
  <c r="O22" i="9"/>
  <c r="P22" i="9"/>
  <c r="Q22" i="9"/>
  <c r="R22" i="9"/>
  <c r="S22" i="9"/>
  <c r="G22" i="9"/>
  <c r="H8" i="13"/>
  <c r="I8" i="13"/>
  <c r="J8" i="13"/>
  <c r="K8" i="13"/>
  <c r="L8" i="13"/>
  <c r="M8" i="13"/>
  <c r="N8" i="13"/>
  <c r="O8" i="13"/>
  <c r="P8" i="13"/>
  <c r="Q8" i="13"/>
  <c r="R8" i="13"/>
  <c r="S8" i="13"/>
  <c r="H15" i="13"/>
  <c r="I15" i="13"/>
  <c r="J15" i="13"/>
  <c r="K15" i="13"/>
  <c r="L15" i="13"/>
  <c r="M15" i="13"/>
  <c r="N15" i="13"/>
  <c r="O15" i="13"/>
  <c r="P15" i="13"/>
  <c r="Q15" i="13"/>
  <c r="R15" i="13"/>
  <c r="G15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S15" i="13" l="1"/>
</calcChain>
</file>

<file path=xl/sharedStrings.xml><?xml version="1.0" encoding="utf-8"?>
<sst xmlns="http://schemas.openxmlformats.org/spreadsheetml/2006/main" count="730" uniqueCount="98">
  <si>
    <t xml:space="preserve">INCOME OF THE BUREAU OF THE TREASURY </t>
  </si>
  <si>
    <t>CY 2008</t>
  </si>
  <si>
    <t>(In Million Pesos)</t>
  </si>
  <si>
    <t>Particular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</si>
  <si>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</si>
  <si>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</si>
  <si>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</si>
  <si>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</si>
  <si>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</si>
  <si>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</si>
  <si>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</si>
  <si>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</si>
  <si>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</si>
  <si>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</si>
  <si>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</si>
  <si>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</si>
  <si>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 xml:space="preserve">Total </t>
  </si>
  <si>
    <t>A.  BTR Income</t>
  </si>
  <si>
    <t>1.  Interest Income on NG Deposits</t>
  </si>
  <si>
    <t>BSP</t>
  </si>
  <si>
    <t>Other Banks</t>
  </si>
  <si>
    <t>2.  Interest on Advances to GOCCs</t>
  </si>
  <si>
    <t>3.  Income from BSF/SSF</t>
  </si>
  <si>
    <t>5.  Guarantee Fee</t>
  </si>
  <si>
    <t>6.  Foreign Exchange Risk Cover Fee</t>
  </si>
  <si>
    <t>8.  Government Service Income</t>
  </si>
  <si>
    <t xml:space="preserve">     RoSS Participants</t>
  </si>
  <si>
    <t>B.  NG Income Collected by BTR</t>
  </si>
  <si>
    <t>1.  Dividend on Shares of Stocks</t>
  </si>
  <si>
    <t>2.  NG Share in Airport Terminal Fee</t>
  </si>
  <si>
    <t>3.  NG Share in MIAA Profits</t>
  </si>
  <si>
    <t>4.  NG Share in PAGCOR Income</t>
  </si>
  <si>
    <t>5.  Miscellaneous Income</t>
  </si>
  <si>
    <t>C.  TOTAL INCOME</t>
  </si>
  <si>
    <t>Source:  FPAD</t>
  </si>
  <si>
    <t>Prepared by:  SAID-OPS</t>
  </si>
  <si>
    <t>CY 2009</t>
  </si>
  <si>
    <t>CY 2010</t>
  </si>
  <si>
    <t>CY 2011</t>
  </si>
  <si>
    <t>CY 2012</t>
  </si>
  <si>
    <t>CY 2013</t>
  </si>
  <si>
    <t>CY 2014</t>
  </si>
  <si>
    <t>e. Others</t>
  </si>
  <si>
    <t>CY 2015</t>
  </si>
  <si>
    <t>Sep</t>
  </si>
  <si>
    <t>-------------------------------------------------------------</t>
  </si>
  <si>
    <t>Source: COR</t>
  </si>
  <si>
    <t>CY 2016</t>
  </si>
  <si>
    <t>CY 2017</t>
  </si>
  <si>
    <t>7.  Government Service Income</t>
  </si>
  <si>
    <t>CY 2018</t>
  </si>
  <si>
    <t>CY 2019</t>
  </si>
  <si>
    <t>June</t>
  </si>
  <si>
    <t>July</t>
  </si>
  <si>
    <t>TOTAL</t>
  </si>
  <si>
    <t>BTr Operations (RA)</t>
  </si>
  <si>
    <t>a. Fidelity Bond Premia</t>
  </si>
  <si>
    <t xml:space="preserve">a.  Subscription Fee - </t>
  </si>
  <si>
    <t>b.  Escheat of Unclaimed Balances</t>
  </si>
  <si>
    <t>c. Service Fee on Relent Loans</t>
  </si>
  <si>
    <t>d. Service Fee from Escrow Deposits</t>
  </si>
  <si>
    <t>4.  Guarantee Fee</t>
  </si>
  <si>
    <t>5.  Foreign Exchange Risk Cover Fee</t>
  </si>
  <si>
    <t>6.  Interest Income on Bond Holdings</t>
  </si>
  <si>
    <t>d. Others</t>
  </si>
  <si>
    <t>6.  Government Service Income</t>
  </si>
  <si>
    <t>6.  Interest Income on NPC Bonds</t>
  </si>
  <si>
    <t>CY 2020</t>
  </si>
  <si>
    <t>a/</t>
  </si>
  <si>
    <t>b/</t>
  </si>
  <si>
    <t>c/</t>
  </si>
  <si>
    <t>3.  Interest on Repo</t>
  </si>
  <si>
    <t>4.  Income from BSF/SSF</t>
  </si>
  <si>
    <t>7.  Interest Income on Bond Holdings</t>
  </si>
  <si>
    <t>9. Support to Bayanihan Act</t>
  </si>
  <si>
    <t>GOCCs</t>
  </si>
  <si>
    <t>d/</t>
  </si>
  <si>
    <t>NGAs</t>
  </si>
  <si>
    <t>e/</t>
  </si>
  <si>
    <t>f/</t>
  </si>
  <si>
    <t>a/ Conversion into subsidy-NEA of P4.84B per SARO</t>
  </si>
  <si>
    <t>b/ Conversion into subsidy-LRTA of P2.64B per SARO</t>
  </si>
  <si>
    <t>c/ Conversion into subsidy-NFA of P3.52B per SARO</t>
  </si>
  <si>
    <t>d/ Remittance from LRTA, NEA and NIA pursuant to RA 11469 of the Bayanihan to Heal As One Act</t>
  </si>
  <si>
    <t>e/ Remittance from PS</t>
  </si>
  <si>
    <t>f/ Includes dividend payment by PDIC and CAAP in the form of securities amounting to P8,555M and P500M</t>
  </si>
  <si>
    <t>FY 2021</t>
  </si>
  <si>
    <t>Particulars</t>
  </si>
  <si>
    <t>*</t>
  </si>
  <si>
    <t>* June and August total includes dividend remittances of BSP deposited in a SAGF.</t>
  </si>
  <si>
    <t>Source: Cash Operations Report</t>
  </si>
  <si>
    <t>FY 2022</t>
  </si>
  <si>
    <t>FY 2023</t>
  </si>
  <si>
    <t>FY 2024</t>
  </si>
  <si>
    <t>Total</t>
  </si>
  <si>
    <r>
      <t xml:space="preserve">4.  NG Share in PAGCOR Income </t>
    </r>
    <r>
      <rPr>
        <vertAlign val="superscript"/>
        <sz val="11"/>
        <color theme="1"/>
        <rFont val="Arial"/>
        <family val="2"/>
      </rPr>
      <t>1/</t>
    </r>
  </si>
  <si>
    <t>1/</t>
  </si>
  <si>
    <t>NG Share from PAGCOR income reflects the actual remittance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</si>
</sst>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_ ;\-#,##0\ 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b/>
      <u val="doubleAccounting"/>
      <sz val="11"/>
      <color theme="1"/>
      <name val="Arial"/>
      <family val="2"/>
    </font>
    <font>
      <b/>
      <u val="doubleAccounting"/>
      <sz val="11"/>
      <name val="Arial"/>
      <family val="2"/>
    </font>
    <font>
      <vertAlign val="subscript"/>
      <sz val="11"/>
      <color theme="1"/>
      <name val="Arial"/>
      <family val="2"/>
    </font>
    <font>
      <sz val="12"/>
      <name val="Arial"/>
      <family val="2"/>
    </font>
    <font>
      <vertAlign val="superscript"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i/>
      <sz val="11"/>
      <name val="Arial"/>
      <family val="2"/>
    </font>
    <font>
      <b/>
      <u val="singleAccounting"/>
      <sz val="11"/>
      <color theme="1"/>
      <name val="Arial"/>
      <family val="2"/>
    </font>
    <font>
      <vertAlign val="subscript"/>
      <sz val="14"/>
      <color theme="1"/>
      <name val="Arial"/>
      <family val="2"/>
    </font>
    <font>
      <i/>
      <sz val="8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2">
    <xf numFmtId="0" fontId="0" fillId="0" borderId="0" xfId="0"/>
    <xf numFmtId="0" fontId="7" fillId="0" borderId="0" xfId="4" applyFont="1"/>
    <xf numFmtId="0" fontId="8" fillId="0" borderId="0" xfId="4" applyFont="1"/>
    <xf numFmtId="0" fontId="9" fillId="0" borderId="0" xfId="4" applyFont="1"/>
    <xf numFmtId="0" fontId="9" fillId="0" borderId="0" xfId="4" applyFont="1" applyAlignment="1">
      <alignment horizontal="center"/>
    </xf>
    <xf numFmtId="0" fontId="10" fillId="2" borderId="3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8" fillId="0" borderId="0" xfId="4" applyFont="1" applyAlignment="1">
      <alignment horizontal="center"/>
    </xf>
    <xf numFmtId="0" fontId="12" fillId="0" borderId="0" xfId="4" applyFont="1"/>
    <xf numFmtId="3" fontId="13" fillId="0" borderId="0" xfId="4" applyNumberFormat="1" applyFont="1"/>
    <xf numFmtId="3" fontId="9" fillId="0" borderId="0" xfId="4" applyNumberFormat="1" applyFont="1"/>
    <xf numFmtId="3" fontId="8" fillId="0" borderId="0" xfId="4" applyNumberFormat="1" applyFont="1"/>
    <xf numFmtId="3" fontId="7" fillId="0" borderId="0" xfId="4" applyNumberFormat="1" applyFont="1"/>
    <xf numFmtId="3" fontId="15" fillId="0" borderId="0" xfId="4" applyNumberFormat="1" applyFont="1"/>
    <xf numFmtId="0" fontId="12" fillId="0" borderId="0" xfId="6" applyFont="1"/>
    <xf numFmtId="0" fontId="7" fillId="0" borderId="0" xfId="6" applyFont="1"/>
    <xf numFmtId="3" fontId="16" fillId="0" borderId="0" xfId="4" applyNumberFormat="1" applyFont="1"/>
    <xf numFmtId="3" fontId="17" fillId="0" borderId="0" xfId="4" applyNumberFormat="1" applyFont="1"/>
    <xf numFmtId="3" fontId="18" fillId="0" borderId="0" xfId="4" applyNumberFormat="1" applyFont="1"/>
    <xf numFmtId="0" fontId="7" fillId="0" borderId="0" xfId="4" quotePrefix="1" applyFont="1"/>
    <xf numFmtId="164" fontId="7" fillId="0" borderId="0" xfId="4" applyNumberFormat="1" applyFont="1"/>
    <xf numFmtId="0" fontId="11" fillId="0" borderId="0" xfId="4" applyFont="1"/>
    <xf numFmtId="37" fontId="7" fillId="0" borderId="0" xfId="4" applyNumberFormat="1" applyFont="1"/>
    <xf numFmtId="14" fontId="11" fillId="0" borderId="0" xfId="4" quotePrefix="1" applyNumberFormat="1" applyFont="1"/>
    <xf numFmtId="3" fontId="19" fillId="0" borderId="0" xfId="4" applyNumberFormat="1" applyFont="1"/>
    <xf numFmtId="0" fontId="11" fillId="0" borderId="0" xfId="6" applyFont="1"/>
    <xf numFmtId="3" fontId="21" fillId="0" borderId="0" xfId="4" applyNumberFormat="1" applyFont="1"/>
    <xf numFmtId="3" fontId="22" fillId="0" borderId="0" xfId="4" applyNumberFormat="1" applyFont="1"/>
    <xf numFmtId="0" fontId="12" fillId="0" borderId="0" xfId="5" applyFont="1"/>
    <xf numFmtId="0" fontId="7" fillId="0" borderId="0" xfId="5" applyFont="1"/>
    <xf numFmtId="0" fontId="7" fillId="0" borderId="0" xfId="4" applyFont="1" applyAlignment="1">
      <alignment horizontal="left" indent="1"/>
    </xf>
    <xf numFmtId="0" fontId="7" fillId="0" borderId="0" xfId="3" applyFont="1"/>
    <xf numFmtId="0" fontId="12" fillId="0" borderId="0" xfId="3" applyFont="1"/>
    <xf numFmtId="0" fontId="8" fillId="0" borderId="0" xfId="3" applyFont="1"/>
    <xf numFmtId="3" fontId="13" fillId="0" borderId="0" xfId="3" applyNumberFormat="1" applyFont="1"/>
    <xf numFmtId="0" fontId="9" fillId="0" borderId="0" xfId="3" applyFont="1"/>
    <xf numFmtId="3" fontId="14" fillId="0" borderId="0" xfId="3" applyNumberFormat="1" applyFont="1"/>
    <xf numFmtId="3" fontId="9" fillId="0" borderId="0" xfId="3" applyNumberFormat="1" applyFont="1"/>
    <xf numFmtId="3" fontId="7" fillId="0" borderId="0" xfId="3" applyNumberFormat="1" applyFont="1"/>
    <xf numFmtId="3" fontId="15" fillId="0" borderId="0" xfId="3" applyNumberFormat="1" applyFont="1"/>
    <xf numFmtId="3" fontId="16" fillId="0" borderId="0" xfId="3" applyNumberFormat="1" applyFont="1"/>
    <xf numFmtId="3" fontId="17" fillId="0" borderId="0" xfId="3" applyNumberFormat="1" applyFont="1"/>
    <xf numFmtId="3" fontId="18" fillId="0" borderId="0" xfId="3" applyNumberFormat="1" applyFont="1"/>
    <xf numFmtId="3" fontId="12" fillId="0" borderId="0" xfId="3" applyNumberFormat="1" applyFont="1"/>
    <xf numFmtId="0" fontId="9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3" quotePrefix="1" applyFont="1"/>
    <xf numFmtId="164" fontId="7" fillId="0" borderId="0" xfId="3" applyNumberFormat="1" applyFont="1"/>
    <xf numFmtId="0" fontId="11" fillId="0" borderId="0" xfId="3" applyFont="1"/>
    <xf numFmtId="37" fontId="7" fillId="0" borderId="0" xfId="3" applyNumberFormat="1" applyFont="1"/>
    <xf numFmtId="0" fontId="12" fillId="0" borderId="0" xfId="2" applyFont="1"/>
    <xf numFmtId="0" fontId="7" fillId="0" borderId="0" xfId="2" applyFont="1"/>
    <xf numFmtId="0" fontId="8" fillId="0" borderId="0" xfId="2" applyFont="1"/>
    <xf numFmtId="3" fontId="13" fillId="0" borderId="0" xfId="2" applyNumberFormat="1" applyFont="1"/>
    <xf numFmtId="0" fontId="9" fillId="0" borderId="0" xfId="2" applyFont="1"/>
    <xf numFmtId="3" fontId="14" fillId="0" borderId="0" xfId="2" applyNumberFormat="1" applyFont="1"/>
    <xf numFmtId="3" fontId="12" fillId="0" borderId="0" xfId="2" applyNumberFormat="1" applyFont="1"/>
    <xf numFmtId="3" fontId="9" fillId="0" borderId="0" xfId="2" applyNumberFormat="1" applyFont="1"/>
    <xf numFmtId="3" fontId="7" fillId="0" borderId="0" xfId="2" applyNumberFormat="1" applyFont="1"/>
    <xf numFmtId="37" fontId="9" fillId="0" borderId="0" xfId="2" applyNumberFormat="1" applyFont="1"/>
    <xf numFmtId="165" fontId="9" fillId="0" borderId="0" xfId="2" applyNumberFormat="1" applyFont="1"/>
    <xf numFmtId="3" fontId="15" fillId="0" borderId="0" xfId="2" applyNumberFormat="1" applyFont="1"/>
    <xf numFmtId="37" fontId="7" fillId="0" borderId="0" xfId="2" applyNumberFormat="1" applyFont="1"/>
    <xf numFmtId="3" fontId="9" fillId="0" borderId="0" xfId="2" applyNumberFormat="1" applyFont="1" applyAlignment="1">
      <alignment horizontal="right"/>
    </xf>
    <xf numFmtId="0" fontId="12" fillId="0" borderId="0" xfId="0" applyFont="1"/>
    <xf numFmtId="3" fontId="16" fillId="0" borderId="0" xfId="2" applyNumberFormat="1" applyFont="1"/>
    <xf numFmtId="0" fontId="7" fillId="0" borderId="0" xfId="0" applyFont="1"/>
    <xf numFmtId="3" fontId="17" fillId="0" borderId="0" xfId="2" applyNumberFormat="1" applyFont="1"/>
    <xf numFmtId="3" fontId="18" fillId="0" borderId="0" xfId="2" applyNumberFormat="1" applyFont="1"/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7" fillId="0" borderId="0" xfId="2" quotePrefix="1" applyFont="1"/>
    <xf numFmtId="164" fontId="7" fillId="0" borderId="0" xfId="2" applyNumberFormat="1" applyFont="1"/>
    <xf numFmtId="0" fontId="11" fillId="0" borderId="0" xfId="2" applyFont="1"/>
    <xf numFmtId="0" fontId="12" fillId="0" borderId="0" xfId="1" applyFont="1"/>
    <xf numFmtId="0" fontId="7" fillId="0" borderId="0" xfId="1" applyFont="1"/>
    <xf numFmtId="0" fontId="8" fillId="0" borderId="0" xfId="1" applyFont="1"/>
    <xf numFmtId="3" fontId="13" fillId="0" borderId="0" xfId="1" applyNumberFormat="1" applyFont="1"/>
    <xf numFmtId="0" fontId="9" fillId="0" borderId="0" xfId="1" applyFont="1"/>
    <xf numFmtId="3" fontId="14" fillId="0" borderId="0" xfId="1" applyNumberFormat="1" applyFont="1"/>
    <xf numFmtId="3" fontId="12" fillId="0" borderId="0" xfId="1" applyNumberFormat="1" applyFont="1"/>
    <xf numFmtId="3" fontId="9" fillId="0" borderId="0" xfId="1" applyNumberFormat="1" applyFont="1"/>
    <xf numFmtId="3" fontId="7" fillId="0" borderId="0" xfId="1" applyNumberFormat="1" applyFont="1"/>
    <xf numFmtId="37" fontId="9" fillId="0" borderId="0" xfId="1" applyNumberFormat="1" applyFont="1"/>
    <xf numFmtId="3" fontId="15" fillId="0" borderId="0" xfId="1" applyNumberFormat="1" applyFont="1"/>
    <xf numFmtId="37" fontId="7" fillId="0" borderId="0" xfId="1" applyNumberFormat="1" applyFont="1"/>
    <xf numFmtId="3" fontId="9" fillId="0" borderId="0" xfId="1" applyNumberFormat="1" applyFont="1" applyAlignment="1">
      <alignment horizontal="right"/>
    </xf>
    <xf numFmtId="3" fontId="17" fillId="0" borderId="0" xfId="1" applyNumberFormat="1" applyFont="1"/>
    <xf numFmtId="3" fontId="18" fillId="0" borderId="0" xfId="1" applyNumberFormat="1" applyFont="1"/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quotePrefix="1" applyFont="1"/>
    <xf numFmtId="164" fontId="7" fillId="0" borderId="0" xfId="1" applyNumberFormat="1" applyFont="1"/>
    <xf numFmtId="0" fontId="11" fillId="0" borderId="0" xfId="1" applyFont="1"/>
    <xf numFmtId="0" fontId="20" fillId="0" borderId="0" xfId="0" applyFont="1"/>
    <xf numFmtId="0" fontId="23" fillId="0" borderId="0" xfId="0" applyFont="1"/>
    <xf numFmtId="0" fontId="8" fillId="0" borderId="0" xfId="0" applyFont="1"/>
    <xf numFmtId="3" fontId="13" fillId="0" borderId="0" xfId="0" applyNumberFormat="1" applyFont="1"/>
    <xf numFmtId="0" fontId="9" fillId="0" borderId="0" xfId="0" applyFont="1"/>
    <xf numFmtId="3" fontId="14" fillId="0" borderId="0" xfId="0" applyNumberFormat="1" applyFont="1"/>
    <xf numFmtId="3" fontId="12" fillId="0" borderId="0" xfId="0" applyNumberFormat="1" applyFont="1"/>
    <xf numFmtId="3" fontId="9" fillId="0" borderId="0" xfId="0" applyNumberFormat="1" applyFont="1"/>
    <xf numFmtId="3" fontId="7" fillId="0" borderId="0" xfId="0" applyNumberFormat="1" applyFont="1"/>
    <xf numFmtId="3" fontId="16" fillId="0" borderId="0" xfId="0" applyNumberFormat="1" applyFont="1"/>
    <xf numFmtId="37" fontId="7" fillId="0" borderId="0" xfId="0" applyNumberFormat="1" applyFont="1"/>
    <xf numFmtId="3" fontId="9" fillId="0" borderId="0" xfId="0" applyNumberFormat="1" applyFont="1" applyAlignment="1">
      <alignment horizontal="right"/>
    </xf>
    <xf numFmtId="3" fontId="17" fillId="0" borderId="0" xfId="0" applyNumberFormat="1" applyFont="1"/>
    <xf numFmtId="3" fontId="18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quotePrefix="1" applyFont="1"/>
    <xf numFmtId="164" fontId="7" fillId="0" borderId="0" xfId="0" applyNumberFormat="1" applyFont="1"/>
    <xf numFmtId="0" fontId="11" fillId="0" borderId="0" xfId="0" applyFont="1"/>
    <xf numFmtId="3" fontId="24" fillId="0" borderId="0" xfId="0" applyNumberFormat="1" applyFont="1"/>
    <xf numFmtId="3" fontId="25" fillId="0" borderId="0" xfId="0" applyNumberFormat="1" applyFont="1"/>
    <xf numFmtId="3" fontId="15" fillId="0" borderId="0" xfId="0" applyNumberFormat="1" applyFont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1" xfId="0" applyFont="1" applyBorder="1"/>
    <xf numFmtId="0" fontId="11" fillId="0" borderId="0" xfId="0" applyFont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9" fillId="0" borderId="0" xfId="4" applyFont="1" applyAlignment="1">
      <alignment vertical="center"/>
    </xf>
    <xf numFmtId="3" fontId="14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12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" fontId="25" fillId="0" borderId="0" xfId="4" applyNumberFormat="1" applyFont="1" applyAlignment="1">
      <alignment vertical="center"/>
    </xf>
    <xf numFmtId="3" fontId="27" fillId="0" borderId="0" xfId="4" applyNumberFormat="1" applyFont="1" applyAlignment="1">
      <alignment vertical="center"/>
    </xf>
    <xf numFmtId="0" fontId="12" fillId="0" borderId="0" xfId="7" applyFont="1"/>
    <xf numFmtId="0" fontId="7" fillId="0" borderId="0" xfId="7" applyFont="1"/>
    <xf numFmtId="3" fontId="24" fillId="0" borderId="0" xfId="4" applyNumberFormat="1" applyFont="1"/>
    <xf numFmtId="3" fontId="28" fillId="0" borderId="0" xfId="4" applyNumberFormat="1" applyFont="1"/>
    <xf numFmtId="0" fontId="7" fillId="0" borderId="0" xfId="8" applyFont="1"/>
    <xf numFmtId="3" fontId="12" fillId="0" borderId="0" xfId="4" applyNumberFormat="1" applyFont="1"/>
    <xf numFmtId="0" fontId="30" fillId="0" borderId="0" xfId="4" applyFont="1"/>
    <xf numFmtId="0" fontId="29" fillId="0" borderId="0" xfId="4" applyFont="1" applyAlignment="1">
      <alignment vertical="center"/>
    </xf>
    <xf numFmtId="0" fontId="31" fillId="0" borderId="0" xfId="4" applyFont="1" applyAlignment="1">
      <alignment vertical="top"/>
    </xf>
    <xf numFmtId="0" fontId="10" fillId="2" borderId="5" xfId="4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10" fillId="2" borderId="2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14" fontId="11" fillId="0" borderId="0" xfId="3" quotePrefix="1" applyNumberFormat="1" applyFont="1" applyAlignment="1">
      <alignment horizontal="left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14" fontId="11" fillId="0" borderId="0" xfId="2" quotePrefix="1" applyNumberFormat="1" applyFont="1" applyAlignment="1">
      <alignment horizontal="left"/>
    </xf>
    <xf numFmtId="14" fontId="11" fillId="0" borderId="0" xfId="1" quotePrefix="1" applyNumberFormat="1" applyFont="1" applyAlignment="1">
      <alignment horizontal="left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EE8EAD06-0867-4783-ACC0-893570471F32}"/>
    <cellStyle name="Normal 6" xfId="8" xr:uid="{8DEE6AF7-A56E-4749-9327-A0DED2A25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49B16-AFA1-4CE5-8151-F06644CF17EA}">
  <sheetPr>
    <pageSetUpPr fitToPage="1"/>
  </sheetPr>
  <dimension ref="A1:V40"/>
  <sheetViews>
    <sheetView tabSelected="1" zoomScaleNormal="100" workbookViewId="0">
      <selection activeCell="U2" sqref="U2"/>
    </sheetView>
  </sheetViews>
  <sheetFormatPr defaultColWidth="9.140625" defaultRowHeight="14.25" x14ac:dyDescent="0.2"/>
  <cols>
    <col min="1" max="1" width="0.85546875" style="1" customWidth="1"/>
    <col min="2" max="2" width="1.140625" style="1" customWidth="1"/>
    <col min="3" max="3" width="2.85546875" style="1" customWidth="1"/>
    <col min="4" max="4" width="2.28515625" style="1" customWidth="1"/>
    <col min="5" max="5" width="2.140625" style="1" customWidth="1"/>
    <col min="6" max="6" width="37.85546875" style="1" customWidth="1"/>
    <col min="7" max="8" width="7.28515625" style="1" bestFit="1" customWidth="1"/>
    <col min="9" max="16384" width="9.140625" style="1"/>
  </cols>
  <sheetData>
    <row r="1" spans="1:22" ht="15" x14ac:dyDescent="0.25">
      <c r="B1" s="2" t="s">
        <v>0</v>
      </c>
      <c r="C1" s="2"/>
      <c r="D1" s="2"/>
      <c r="E1" s="2"/>
      <c r="F1" s="2"/>
      <c r="G1" s="2"/>
    </row>
    <row r="2" spans="1:22" ht="15" x14ac:dyDescent="0.25">
      <c r="B2" s="2" t="s">
        <v>93</v>
      </c>
      <c r="C2" s="3"/>
      <c r="D2" s="2"/>
      <c r="E2" s="2"/>
      <c r="F2" s="2"/>
      <c r="G2" s="2"/>
    </row>
    <row r="3" spans="1:22" x14ac:dyDescent="0.2">
      <c r="B3" s="3" t="s">
        <v>2</v>
      </c>
      <c r="C3" s="3"/>
      <c r="D3" s="3"/>
      <c r="E3" s="3"/>
      <c r="F3" s="3"/>
      <c r="G3" s="3"/>
    </row>
    <row r="4" spans="1:22" ht="15" thickBot="1" x14ac:dyDescent="0.25">
      <c r="B4" s="3"/>
      <c r="C4" s="3"/>
      <c r="D4" s="4"/>
      <c r="E4" s="4"/>
      <c r="F4" s="4"/>
      <c r="G4" s="4"/>
    </row>
    <row r="5" spans="1:22" s="7" customFormat="1" ht="15" thickBot="1" x14ac:dyDescent="0.25">
      <c r="A5" s="166" t="s">
        <v>87</v>
      </c>
      <c r="B5" s="167"/>
      <c r="C5" s="167"/>
      <c r="D5" s="167"/>
      <c r="E5" s="167"/>
      <c r="F5" s="167"/>
      <c r="G5" s="150" t="s">
        <v>4</v>
      </c>
      <c r="H5" s="150" t="s">
        <v>5</v>
      </c>
      <c r="I5" s="150" t="s">
        <v>6</v>
      </c>
      <c r="J5" s="150" t="s">
        <v>7</v>
      </c>
      <c r="K5" s="150" t="s">
        <v>8</v>
      </c>
      <c r="L5" s="150" t="s">
        <v>9</v>
      </c>
      <c r="M5" s="150" t="s">
        <v>10</v>
      </c>
      <c r="N5" s="150" t="s">
        <v>11</v>
      </c>
      <c r="O5" s="150" t="s">
        <v>12</v>
      </c>
      <c r="P5" s="150" t="s">
        <v>13</v>
      </c>
      <c r="Q5" s="150" t="s">
        <v>14</v>
      </c>
      <c r="R5" s="150" t="s">
        <v>15</v>
      </c>
      <c r="S5" s="150" t="s">
        <v>94</v>
      </c>
    </row>
    <row r="6" spans="1:22" ht="15.75" thickTop="1" x14ac:dyDescent="0.25">
      <c r="B6" s="3"/>
      <c r="C6" s="3"/>
      <c r="D6" s="3"/>
      <c r="E6" s="3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2" s="9" customFormat="1" ht="15" x14ac:dyDescent="0.25">
      <c r="B7" s="2"/>
      <c r="C7" s="2" t="s">
        <v>17</v>
      </c>
      <c r="D7" s="2"/>
      <c r="E7" s="2"/>
      <c r="F7" s="2"/>
      <c r="G7" s="10">
        <v>12482</v>
      </c>
      <c r="H7" s="10">
        <v>1602</v>
      </c>
      <c r="I7" s="10">
        <v>18198</v>
      </c>
      <c r="J7" s="10">
        <v>10649</v>
      </c>
      <c r="K7" s="10">
        <v>2539</v>
      </c>
      <c r="L7" s="10">
        <v>2683</v>
      </c>
      <c r="M7" s="10">
        <v>10989</v>
      </c>
      <c r="N7" s="10">
        <v>12369</v>
      </c>
      <c r="O7" s="10">
        <v>5860</v>
      </c>
      <c r="P7" s="10">
        <v>9884</v>
      </c>
      <c r="Q7" s="10">
        <v>3413</v>
      </c>
      <c r="R7" s="10">
        <v>4366</v>
      </c>
      <c r="S7" s="10">
        <v>95034</v>
      </c>
      <c r="V7" s="162"/>
    </row>
    <row r="8" spans="1:22" s="153" customFormat="1" ht="16.5" x14ac:dyDescent="0.25">
      <c r="B8" s="154"/>
      <c r="C8" s="154"/>
      <c r="D8" s="146" t="s">
        <v>18</v>
      </c>
      <c r="E8" s="154"/>
      <c r="F8" s="154"/>
      <c r="G8" s="147">
        <v>3023</v>
      </c>
      <c r="H8" s="147">
        <v>158</v>
      </c>
      <c r="I8" s="147">
        <v>346</v>
      </c>
      <c r="J8" s="147">
        <v>2189</v>
      </c>
      <c r="K8" s="147">
        <v>753</v>
      </c>
      <c r="L8" s="147">
        <v>664</v>
      </c>
      <c r="M8" s="147">
        <v>3823</v>
      </c>
      <c r="N8" s="147">
        <v>366</v>
      </c>
      <c r="O8" s="147">
        <v>1245</v>
      </c>
      <c r="P8" s="147">
        <v>4232</v>
      </c>
      <c r="Q8" s="147">
        <v>533</v>
      </c>
      <c r="R8" s="147">
        <v>353</v>
      </c>
      <c r="S8" s="147">
        <v>17685</v>
      </c>
      <c r="V8" s="162"/>
    </row>
    <row r="9" spans="1:22" ht="15" x14ac:dyDescent="0.25">
      <c r="B9" s="3"/>
      <c r="C9" s="3"/>
      <c r="D9" s="3"/>
      <c r="E9" s="3"/>
      <c r="F9" s="3" t="s">
        <v>19</v>
      </c>
      <c r="G9" s="11">
        <v>2620</v>
      </c>
      <c r="H9" s="11">
        <v>130</v>
      </c>
      <c r="I9" s="11">
        <v>339</v>
      </c>
      <c r="J9" s="11">
        <v>2127</v>
      </c>
      <c r="K9" s="11">
        <v>709</v>
      </c>
      <c r="L9" s="11">
        <v>658</v>
      </c>
      <c r="M9" s="11">
        <v>3602</v>
      </c>
      <c r="N9" s="11">
        <v>348</v>
      </c>
      <c r="O9" s="11">
        <v>563</v>
      </c>
      <c r="P9" s="11">
        <v>4159</v>
      </c>
      <c r="Q9" s="11">
        <v>512</v>
      </c>
      <c r="R9" s="11">
        <v>275</v>
      </c>
      <c r="S9" s="11">
        <v>16042</v>
      </c>
      <c r="V9" s="162"/>
    </row>
    <row r="10" spans="1:22" ht="15" x14ac:dyDescent="0.25">
      <c r="B10" s="3"/>
      <c r="C10" s="3"/>
      <c r="D10" s="3"/>
      <c r="E10" s="3"/>
      <c r="F10" s="3" t="s">
        <v>20</v>
      </c>
      <c r="G10" s="11">
        <v>403</v>
      </c>
      <c r="H10" s="11">
        <v>28</v>
      </c>
      <c r="I10" s="11">
        <v>7</v>
      </c>
      <c r="J10" s="11">
        <v>62</v>
      </c>
      <c r="K10" s="11">
        <v>44</v>
      </c>
      <c r="L10" s="11">
        <v>6</v>
      </c>
      <c r="M10" s="11">
        <v>221</v>
      </c>
      <c r="N10" s="11">
        <v>18</v>
      </c>
      <c r="O10" s="11">
        <v>682</v>
      </c>
      <c r="P10" s="11">
        <v>73</v>
      </c>
      <c r="Q10" s="11">
        <v>21</v>
      </c>
      <c r="R10" s="11">
        <v>78</v>
      </c>
      <c r="S10" s="11">
        <v>1643</v>
      </c>
      <c r="V10" s="162"/>
    </row>
    <row r="11" spans="1:22" ht="15" x14ac:dyDescent="0.25">
      <c r="B11" s="3"/>
      <c r="C11" s="3"/>
      <c r="D11" s="3" t="s">
        <v>21</v>
      </c>
      <c r="E11" s="3"/>
      <c r="F11" s="3"/>
      <c r="G11" s="11">
        <v>4</v>
      </c>
      <c r="H11" s="11">
        <v>38</v>
      </c>
      <c r="I11" s="11">
        <v>13580</v>
      </c>
      <c r="J11" s="11">
        <v>4</v>
      </c>
      <c r="K11" s="11">
        <v>73</v>
      </c>
      <c r="L11" s="11">
        <v>21</v>
      </c>
      <c r="M11" s="11">
        <v>30</v>
      </c>
      <c r="N11" s="11">
        <v>4</v>
      </c>
      <c r="O11" s="11">
        <v>4</v>
      </c>
      <c r="P11" s="11">
        <v>4</v>
      </c>
      <c r="Q11" s="11">
        <v>4</v>
      </c>
      <c r="R11" s="11">
        <v>5</v>
      </c>
      <c r="S11" s="11">
        <v>13771</v>
      </c>
      <c r="V11" s="162"/>
    </row>
    <row r="12" spans="1:22" ht="15" x14ac:dyDescent="0.25">
      <c r="B12" s="3"/>
      <c r="C12" s="3"/>
      <c r="D12" s="3" t="s">
        <v>22</v>
      </c>
      <c r="E12" s="3"/>
      <c r="F12" s="3"/>
      <c r="G12" s="11">
        <v>9165</v>
      </c>
      <c r="H12" s="11">
        <v>1318</v>
      </c>
      <c r="I12" s="11">
        <v>4259</v>
      </c>
      <c r="J12" s="11">
        <v>8275</v>
      </c>
      <c r="K12" s="11">
        <v>1591</v>
      </c>
      <c r="L12" s="11">
        <v>1788</v>
      </c>
      <c r="M12" s="11">
        <v>6922</v>
      </c>
      <c r="N12" s="11">
        <v>1936</v>
      </c>
      <c r="O12" s="11">
        <v>3944</v>
      </c>
      <c r="P12" s="11">
        <v>5281</v>
      </c>
      <c r="Q12" s="11">
        <v>2266</v>
      </c>
      <c r="R12" s="11">
        <v>1590</v>
      </c>
      <c r="S12" s="11">
        <v>48335</v>
      </c>
      <c r="V12" s="162"/>
    </row>
    <row r="13" spans="1:22" ht="15" x14ac:dyDescent="0.25">
      <c r="B13" s="3"/>
      <c r="C13" s="3"/>
      <c r="D13" s="3" t="s">
        <v>61</v>
      </c>
      <c r="E13" s="3"/>
      <c r="F13" s="3"/>
      <c r="G13" s="11">
        <v>98</v>
      </c>
      <c r="H13" s="11">
        <v>68</v>
      </c>
      <c r="I13" s="11">
        <v>10</v>
      </c>
      <c r="J13" s="11">
        <v>8</v>
      </c>
      <c r="K13" s="11">
        <v>107</v>
      </c>
      <c r="L13" s="11">
        <v>14</v>
      </c>
      <c r="M13" s="11">
        <v>23</v>
      </c>
      <c r="N13" s="11">
        <v>10029</v>
      </c>
      <c r="O13" s="11">
        <v>631</v>
      </c>
      <c r="P13" s="11">
        <v>164</v>
      </c>
      <c r="Q13" s="11">
        <v>609</v>
      </c>
      <c r="R13" s="11">
        <v>2221</v>
      </c>
      <c r="S13" s="11">
        <v>13982</v>
      </c>
      <c r="V13" s="162"/>
    </row>
    <row r="14" spans="1:22" ht="15" x14ac:dyDescent="0.25">
      <c r="B14" s="3"/>
      <c r="C14" s="3"/>
      <c r="D14" s="3" t="s">
        <v>62</v>
      </c>
      <c r="E14" s="3"/>
      <c r="F14" s="3"/>
      <c r="G14" s="11">
        <v>183</v>
      </c>
      <c r="H14" s="11">
        <v>19</v>
      </c>
      <c r="I14" s="11">
        <v>0</v>
      </c>
      <c r="J14" s="11">
        <v>166</v>
      </c>
      <c r="K14" s="11">
        <v>4</v>
      </c>
      <c r="L14" s="11">
        <v>184</v>
      </c>
      <c r="M14" s="11">
        <v>175</v>
      </c>
      <c r="N14" s="11">
        <v>17</v>
      </c>
      <c r="O14" s="11">
        <v>12</v>
      </c>
      <c r="P14" s="11">
        <v>154</v>
      </c>
      <c r="Q14" s="11">
        <v>0</v>
      </c>
      <c r="R14" s="11">
        <v>179</v>
      </c>
      <c r="S14" s="11">
        <v>1093</v>
      </c>
      <c r="V14" s="162"/>
    </row>
    <row r="15" spans="1:22" ht="15" x14ac:dyDescent="0.25">
      <c r="B15" s="3"/>
      <c r="C15" s="3"/>
      <c r="D15" s="3" t="s">
        <v>65</v>
      </c>
      <c r="E15" s="3"/>
      <c r="F15" s="3"/>
      <c r="G15" s="14">
        <v>9</v>
      </c>
      <c r="H15" s="14">
        <v>1</v>
      </c>
      <c r="I15" s="14">
        <v>3</v>
      </c>
      <c r="J15" s="14">
        <v>7</v>
      </c>
      <c r="K15" s="14">
        <v>11</v>
      </c>
      <c r="L15" s="14">
        <v>12</v>
      </c>
      <c r="M15" s="14">
        <v>16</v>
      </c>
      <c r="N15" s="14">
        <v>17</v>
      </c>
      <c r="O15" s="14">
        <v>24</v>
      </c>
      <c r="P15" s="14">
        <v>49</v>
      </c>
      <c r="Q15" s="14">
        <v>1</v>
      </c>
      <c r="R15" s="14">
        <v>18</v>
      </c>
      <c r="S15" s="11">
        <v>168</v>
      </c>
      <c r="V15" s="162"/>
    </row>
    <row r="16" spans="1:22" ht="15" x14ac:dyDescent="0.25">
      <c r="B16" s="3"/>
      <c r="C16" s="3"/>
      <c r="D16" s="3"/>
      <c r="E16" s="3"/>
      <c r="F16" s="3" t="s">
        <v>57</v>
      </c>
      <c r="G16" s="11">
        <v>1</v>
      </c>
      <c r="H16" s="11">
        <v>1</v>
      </c>
      <c r="I16" s="11">
        <v>1</v>
      </c>
      <c r="J16" s="11">
        <v>1</v>
      </c>
      <c r="K16" s="11">
        <v>0</v>
      </c>
      <c r="L16" s="11">
        <v>2</v>
      </c>
      <c r="M16" s="11">
        <v>1</v>
      </c>
      <c r="N16" s="11">
        <v>1</v>
      </c>
      <c r="O16" s="11">
        <v>1</v>
      </c>
      <c r="P16" s="11">
        <v>1</v>
      </c>
      <c r="Q16" s="11">
        <v>0</v>
      </c>
      <c r="R16" s="11">
        <v>1</v>
      </c>
      <c r="S16" s="11">
        <v>11</v>
      </c>
      <c r="V16" s="162"/>
    </row>
    <row r="17" spans="2:22" ht="15" x14ac:dyDescent="0.25">
      <c r="B17" s="3"/>
      <c r="C17" s="3"/>
      <c r="D17" s="3"/>
      <c r="E17" s="3"/>
      <c r="F17" s="3" t="s">
        <v>26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V17" s="162"/>
    </row>
    <row r="18" spans="2:22" ht="15" x14ac:dyDescent="0.25">
      <c r="B18" s="3"/>
      <c r="C18" s="3"/>
      <c r="D18" s="3"/>
      <c r="E18" s="3"/>
      <c r="F18" s="3" t="s">
        <v>58</v>
      </c>
      <c r="G18" s="11">
        <v>0</v>
      </c>
      <c r="H18" s="11">
        <v>0</v>
      </c>
      <c r="I18" s="11">
        <v>0</v>
      </c>
      <c r="J18" s="11">
        <v>0</v>
      </c>
      <c r="K18" s="11"/>
      <c r="L18" s="11">
        <v>2</v>
      </c>
      <c r="M18" s="11">
        <v>3</v>
      </c>
      <c r="N18" s="11">
        <v>15</v>
      </c>
      <c r="O18" s="11">
        <v>0</v>
      </c>
      <c r="P18" s="11">
        <v>0</v>
      </c>
      <c r="Q18" s="11">
        <v>1</v>
      </c>
      <c r="R18" s="11">
        <v>7</v>
      </c>
      <c r="S18" s="11">
        <v>28</v>
      </c>
      <c r="V18" s="162"/>
    </row>
    <row r="19" spans="2:22" ht="15" x14ac:dyDescent="0.25">
      <c r="B19" s="3"/>
      <c r="C19" s="3"/>
      <c r="D19" s="3"/>
      <c r="E19" s="3"/>
      <c r="F19" s="3" t="s">
        <v>59</v>
      </c>
      <c r="G19" s="11">
        <v>0</v>
      </c>
      <c r="H19" s="11">
        <v>0</v>
      </c>
      <c r="I19" s="11">
        <v>0</v>
      </c>
      <c r="J19" s="11">
        <v>0</v>
      </c>
      <c r="K19" s="11">
        <v>10</v>
      </c>
      <c r="L19" s="11">
        <v>7</v>
      </c>
      <c r="M19" s="11">
        <v>0</v>
      </c>
      <c r="N19" s="11">
        <v>1</v>
      </c>
      <c r="O19" s="11">
        <v>21</v>
      </c>
      <c r="P19" s="11">
        <v>38</v>
      </c>
      <c r="Q19" s="11">
        <v>0</v>
      </c>
      <c r="R19" s="11">
        <v>4</v>
      </c>
      <c r="S19" s="11">
        <v>81</v>
      </c>
      <c r="V19" s="162"/>
    </row>
    <row r="20" spans="2:22" ht="15" x14ac:dyDescent="0.25">
      <c r="B20" s="3"/>
      <c r="C20" s="3"/>
      <c r="D20" s="3"/>
      <c r="E20" s="3"/>
      <c r="F20" s="3" t="s">
        <v>64</v>
      </c>
      <c r="G20" s="11">
        <v>8</v>
      </c>
      <c r="H20" s="11">
        <v>0</v>
      </c>
      <c r="I20" s="11">
        <v>2</v>
      </c>
      <c r="J20" s="11">
        <v>6</v>
      </c>
      <c r="K20" s="11">
        <v>1</v>
      </c>
      <c r="L20" s="11">
        <v>1</v>
      </c>
      <c r="M20" s="11">
        <v>12</v>
      </c>
      <c r="N20" s="11">
        <v>0</v>
      </c>
      <c r="O20" s="11">
        <v>2</v>
      </c>
      <c r="P20" s="11">
        <v>10</v>
      </c>
      <c r="Q20" s="11">
        <v>0</v>
      </c>
      <c r="R20" s="11">
        <v>6</v>
      </c>
      <c r="S20" s="11">
        <v>48</v>
      </c>
      <c r="V20" s="162"/>
    </row>
    <row r="21" spans="2:22" x14ac:dyDescent="0.2">
      <c r="B21" s="3"/>
      <c r="C21" s="3"/>
      <c r="D21" s="3"/>
      <c r="E21" s="3"/>
      <c r="F21" s="3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22" ht="15" x14ac:dyDescent="0.25">
      <c r="B22" s="3"/>
      <c r="C22" s="3"/>
      <c r="D22" s="65" t="s">
        <v>55</v>
      </c>
      <c r="E22" s="67"/>
      <c r="F22" s="3"/>
      <c r="G22" s="17">
        <v>160</v>
      </c>
      <c r="H22" s="17">
        <v>184</v>
      </c>
      <c r="I22" s="17">
        <v>160</v>
      </c>
      <c r="J22" s="17">
        <v>129</v>
      </c>
      <c r="K22" s="17">
        <v>157</v>
      </c>
      <c r="L22" s="17">
        <v>144</v>
      </c>
      <c r="M22" s="17">
        <v>182</v>
      </c>
      <c r="N22" s="17">
        <v>158</v>
      </c>
      <c r="O22" s="17">
        <v>171</v>
      </c>
      <c r="P22" s="17">
        <v>156</v>
      </c>
      <c r="Q22" s="17">
        <v>156</v>
      </c>
      <c r="R22" s="17">
        <v>167</v>
      </c>
      <c r="S22" s="17">
        <v>1924</v>
      </c>
      <c r="V22" s="162"/>
    </row>
    <row r="23" spans="2:22" ht="15" x14ac:dyDescent="0.25">
      <c r="B23" s="3"/>
      <c r="C23" s="3"/>
      <c r="D23" s="67"/>
      <c r="E23" s="67" t="s">
        <v>56</v>
      </c>
      <c r="F23" s="3"/>
      <c r="G23" s="11">
        <v>160</v>
      </c>
      <c r="H23" s="11">
        <v>184</v>
      </c>
      <c r="I23" s="11">
        <v>160</v>
      </c>
      <c r="J23" s="11">
        <v>129</v>
      </c>
      <c r="K23" s="11">
        <v>157</v>
      </c>
      <c r="L23" s="11">
        <v>144</v>
      </c>
      <c r="M23" s="11">
        <v>182</v>
      </c>
      <c r="N23" s="11">
        <v>158</v>
      </c>
      <c r="O23" s="11">
        <v>171</v>
      </c>
      <c r="P23" s="11">
        <v>156</v>
      </c>
      <c r="Q23" s="11">
        <v>156</v>
      </c>
      <c r="R23" s="11">
        <v>167</v>
      </c>
      <c r="S23" s="11">
        <v>1924</v>
      </c>
      <c r="V23" s="162"/>
    </row>
    <row r="24" spans="2:22" x14ac:dyDescent="0.2">
      <c r="B24" s="3"/>
      <c r="C24" s="3"/>
      <c r="D24" s="3"/>
      <c r="E24" s="3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22" s="9" customFormat="1" ht="15" x14ac:dyDescent="0.25">
      <c r="B25" s="2"/>
      <c r="C25" s="2" t="s">
        <v>27</v>
      </c>
      <c r="D25" s="2"/>
      <c r="E25" s="2"/>
      <c r="F25" s="2"/>
      <c r="G25" s="10">
        <v>4093</v>
      </c>
      <c r="H25" s="10">
        <v>4712</v>
      </c>
      <c r="I25" s="10">
        <v>30722</v>
      </c>
      <c r="J25" s="10">
        <v>53232</v>
      </c>
      <c r="K25" s="10">
        <v>17466</v>
      </c>
      <c r="L25" s="10">
        <v>4594</v>
      </c>
      <c r="M25" s="10">
        <v>8743</v>
      </c>
      <c r="N25" s="10">
        <v>3958</v>
      </c>
      <c r="O25" s="10">
        <v>3890</v>
      </c>
      <c r="P25" s="10">
        <v>4479</v>
      </c>
      <c r="Q25" s="10">
        <v>4373</v>
      </c>
      <c r="R25" s="10">
        <v>46135</v>
      </c>
      <c r="S25" s="10">
        <v>186397</v>
      </c>
      <c r="V25" s="162"/>
    </row>
    <row r="26" spans="2:22" ht="15" x14ac:dyDescent="0.25">
      <c r="B26" s="3"/>
      <c r="C26" s="3"/>
      <c r="D26" s="3" t="s">
        <v>28</v>
      </c>
      <c r="E26" s="3"/>
      <c r="F26" s="3"/>
      <c r="G26" s="11">
        <v>107</v>
      </c>
      <c r="H26" s="11">
        <v>1073</v>
      </c>
      <c r="I26" s="11">
        <v>27054</v>
      </c>
      <c r="J26" s="11">
        <v>49122</v>
      </c>
      <c r="K26" s="11">
        <v>14103</v>
      </c>
      <c r="L26" s="11">
        <v>688</v>
      </c>
      <c r="M26" s="11">
        <v>4306</v>
      </c>
      <c r="N26" s="11">
        <v>1</v>
      </c>
      <c r="O26" s="11">
        <v>89</v>
      </c>
      <c r="P26" s="11">
        <v>12</v>
      </c>
      <c r="Q26" s="11">
        <v>49</v>
      </c>
      <c r="R26" s="11">
        <v>41852</v>
      </c>
      <c r="S26" s="11">
        <v>138456</v>
      </c>
      <c r="V26" s="162"/>
    </row>
    <row r="27" spans="2:22" ht="15" x14ac:dyDescent="0.25">
      <c r="B27" s="3"/>
      <c r="C27" s="3"/>
      <c r="D27" s="3" t="s">
        <v>29</v>
      </c>
      <c r="E27" s="3"/>
      <c r="F27" s="3"/>
      <c r="G27" s="11">
        <v>35</v>
      </c>
      <c r="H27" s="11">
        <v>126</v>
      </c>
      <c r="I27" s="11">
        <v>106</v>
      </c>
      <c r="J27" s="11">
        <v>93</v>
      </c>
      <c r="K27" s="11">
        <v>90</v>
      </c>
      <c r="L27" s="11">
        <v>65</v>
      </c>
      <c r="M27" s="11">
        <v>119</v>
      </c>
      <c r="N27" s="11">
        <v>44</v>
      </c>
      <c r="O27" s="11">
        <v>92</v>
      </c>
      <c r="P27" s="11">
        <v>57</v>
      </c>
      <c r="Q27" s="11">
        <v>68</v>
      </c>
      <c r="R27" s="11">
        <v>107</v>
      </c>
      <c r="S27" s="11">
        <v>1002</v>
      </c>
      <c r="V27" s="162"/>
    </row>
    <row r="28" spans="2:22" ht="15" x14ac:dyDescent="0.25">
      <c r="B28" s="3"/>
      <c r="C28" s="3"/>
      <c r="D28" s="3" t="s">
        <v>30</v>
      </c>
      <c r="E28" s="3"/>
      <c r="F28" s="3"/>
      <c r="G28" s="11">
        <v>447</v>
      </c>
      <c r="H28" s="11">
        <v>0</v>
      </c>
      <c r="I28" s="11">
        <v>0</v>
      </c>
      <c r="J28" s="11">
        <v>487</v>
      </c>
      <c r="K28" s="11">
        <v>0</v>
      </c>
      <c r="L28" s="11">
        <v>0</v>
      </c>
      <c r="M28" s="11">
        <v>469</v>
      </c>
      <c r="N28" s="11">
        <v>0</v>
      </c>
      <c r="O28" s="11">
        <v>0</v>
      </c>
      <c r="P28" s="11">
        <v>426</v>
      </c>
      <c r="Q28" s="11">
        <v>0</v>
      </c>
      <c r="R28" s="11">
        <v>0</v>
      </c>
      <c r="S28" s="11">
        <v>1829</v>
      </c>
      <c r="V28" s="162"/>
    </row>
    <row r="29" spans="2:22" ht="17.25" x14ac:dyDescent="0.25">
      <c r="B29" s="3"/>
      <c r="C29" s="3"/>
      <c r="D29" s="3" t="s">
        <v>95</v>
      </c>
      <c r="E29" s="3"/>
      <c r="F29" s="3"/>
      <c r="G29" s="11">
        <v>3504</v>
      </c>
      <c r="H29" s="11">
        <v>3513</v>
      </c>
      <c r="I29" s="11">
        <v>3562</v>
      </c>
      <c r="J29" s="11">
        <v>3530</v>
      </c>
      <c r="K29" s="11">
        <v>3273</v>
      </c>
      <c r="L29" s="11">
        <v>3841</v>
      </c>
      <c r="M29" s="11">
        <v>3849</v>
      </c>
      <c r="N29" s="11">
        <v>3913</v>
      </c>
      <c r="O29" s="11">
        <v>3709</v>
      </c>
      <c r="P29" s="11">
        <v>3984</v>
      </c>
      <c r="Q29" s="11">
        <v>4256</v>
      </c>
      <c r="R29" s="11">
        <v>4176</v>
      </c>
      <c r="S29" s="11">
        <v>45110</v>
      </c>
      <c r="V29" s="162"/>
    </row>
    <row r="30" spans="2:22" x14ac:dyDescent="0.2">
      <c r="B30" s="3"/>
      <c r="C30" s="3"/>
      <c r="D30" s="3"/>
      <c r="E30" s="3"/>
      <c r="F30" s="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2:22" s="9" customFormat="1" ht="17.25" x14ac:dyDescent="0.4">
      <c r="B31" s="2"/>
      <c r="C31" s="2" t="s">
        <v>33</v>
      </c>
      <c r="D31" s="2"/>
      <c r="E31" s="2"/>
      <c r="F31" s="2"/>
      <c r="G31" s="18">
        <v>16735</v>
      </c>
      <c r="H31" s="18">
        <v>6498</v>
      </c>
      <c r="I31" s="18">
        <v>49080</v>
      </c>
      <c r="J31" s="18">
        <v>64010</v>
      </c>
      <c r="K31" s="18">
        <v>20162</v>
      </c>
      <c r="L31" s="18">
        <v>7421</v>
      </c>
      <c r="M31" s="18">
        <v>19914</v>
      </c>
      <c r="N31" s="18">
        <v>16485</v>
      </c>
      <c r="O31" s="18">
        <v>9921</v>
      </c>
      <c r="P31" s="18">
        <v>14519</v>
      </c>
      <c r="Q31" s="18">
        <v>7942</v>
      </c>
      <c r="R31" s="18">
        <v>50668</v>
      </c>
      <c r="S31" s="18">
        <v>283355</v>
      </c>
      <c r="V31" s="162"/>
    </row>
    <row r="32" spans="2:22" s="9" customFormat="1" ht="17.25" x14ac:dyDescent="0.4">
      <c r="G32" s="19"/>
    </row>
    <row r="33" spans="1:7" x14ac:dyDescent="0.2">
      <c r="A33" s="20" t="s">
        <v>45</v>
      </c>
      <c r="G33" s="21"/>
    </row>
    <row r="34" spans="1:7" x14ac:dyDescent="0.2">
      <c r="A34" s="20"/>
      <c r="G34" s="21"/>
    </row>
    <row r="35" spans="1:7" x14ac:dyDescent="0.2">
      <c r="A35" s="22" t="s">
        <v>90</v>
      </c>
      <c r="C35" s="23"/>
      <c r="D35" s="23"/>
      <c r="E35" s="23"/>
    </row>
    <row r="36" spans="1:7" x14ac:dyDescent="0.2">
      <c r="A36" s="24"/>
      <c r="C36" s="23"/>
      <c r="D36" s="23"/>
      <c r="E36" s="23"/>
      <c r="G36" s="13"/>
    </row>
    <row r="38" spans="1:7" ht="16.5" x14ac:dyDescent="0.2">
      <c r="C38" s="163" t="s">
        <v>96</v>
      </c>
      <c r="D38" s="164" t="s">
        <v>97</v>
      </c>
    </row>
    <row r="39" spans="1:7" x14ac:dyDescent="0.2">
      <c r="C39" s="165"/>
      <c r="D39" s="168"/>
      <c r="E39" s="168"/>
      <c r="F39" s="168"/>
      <c r="G39" s="168"/>
    </row>
    <row r="40" spans="1:7" x14ac:dyDescent="0.2">
      <c r="D40" s="164"/>
    </row>
  </sheetData>
  <mergeCells count="2">
    <mergeCell ref="A5:F5"/>
    <mergeCell ref="D39:G39"/>
  </mergeCells>
  <pageMargins left="0.15748031496062992" right="0.15748031496062992" top="0.74803149606299213" bottom="0.7480314960629921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7"/>
  <sheetViews>
    <sheetView zoomScaleNormal="100" workbookViewId="0">
      <selection activeCell="G32" sqref="G32:S32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3.85546875" style="67" customWidth="1"/>
    <col min="7" max="18" width="8" style="67" customWidth="1"/>
    <col min="19" max="19" width="8.42578125" style="67" customWidth="1"/>
    <col min="20" max="16384" width="9.140625" style="67"/>
  </cols>
  <sheetData>
    <row r="1" spans="1:21" ht="1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1" ht="15" x14ac:dyDescent="0.25">
      <c r="B2" s="65" t="s">
        <v>43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x14ac:dyDescent="0.2">
      <c r="B3" s="67" t="s">
        <v>2</v>
      </c>
    </row>
    <row r="4" spans="1:21" ht="15" thickBot="1" x14ac:dyDescent="0.25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21" s="126" customFormat="1" ht="24.75" customHeight="1" thickBot="1" x14ac:dyDescent="0.25">
      <c r="A5" s="130"/>
      <c r="B5" s="131"/>
      <c r="C5" s="180" t="s">
        <v>3</v>
      </c>
      <c r="D5" s="180"/>
      <c r="E5" s="180"/>
      <c r="F5" s="180"/>
      <c r="G5" s="127" t="s">
        <v>4</v>
      </c>
      <c r="H5" s="127" t="s">
        <v>5</v>
      </c>
      <c r="I5" s="127" t="s">
        <v>6</v>
      </c>
      <c r="J5" s="127" t="s">
        <v>7</v>
      </c>
      <c r="K5" s="127" t="s">
        <v>8</v>
      </c>
      <c r="L5" s="127" t="s">
        <v>9</v>
      </c>
      <c r="M5" s="127" t="s">
        <v>10</v>
      </c>
      <c r="N5" s="127" t="s">
        <v>11</v>
      </c>
      <c r="O5" s="127" t="s">
        <v>44</v>
      </c>
      <c r="P5" s="127" t="s">
        <v>13</v>
      </c>
      <c r="Q5" s="127" t="s">
        <v>14</v>
      </c>
      <c r="R5" s="127" t="s">
        <v>15</v>
      </c>
      <c r="S5" s="128" t="s">
        <v>16</v>
      </c>
      <c r="T5" s="129"/>
    </row>
    <row r="6" spans="1:21" ht="16.5" customHeight="1" x14ac:dyDescent="0.25"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65"/>
    </row>
    <row r="7" spans="1:21" s="65" customFormat="1" ht="20.100000000000001" customHeight="1" x14ac:dyDescent="0.25">
      <c r="C7" s="65" t="s">
        <v>17</v>
      </c>
      <c r="G7" s="120">
        <f>G8+G11+G12+G13+G14+G15+G16+G23</f>
        <v>7662</v>
      </c>
      <c r="H7" s="120">
        <f t="shared" ref="H7:S7" si="0">H8+H11+H12+H13+H14+H15+H16+H23</f>
        <v>2997</v>
      </c>
      <c r="I7" s="120">
        <f t="shared" si="0"/>
        <v>4092</v>
      </c>
      <c r="J7" s="120">
        <f t="shared" si="0"/>
        <v>4852</v>
      </c>
      <c r="K7" s="120">
        <f t="shared" si="0"/>
        <v>4660</v>
      </c>
      <c r="L7" s="120">
        <f t="shared" si="0"/>
        <v>3529</v>
      </c>
      <c r="M7" s="120">
        <f t="shared" si="0"/>
        <v>12183</v>
      </c>
      <c r="N7" s="120">
        <f t="shared" si="0"/>
        <v>601</v>
      </c>
      <c r="O7" s="120">
        <f t="shared" si="0"/>
        <v>5010</v>
      </c>
      <c r="P7" s="120">
        <f t="shared" si="0"/>
        <v>3451</v>
      </c>
      <c r="Q7" s="120">
        <f t="shared" si="0"/>
        <v>1230</v>
      </c>
      <c r="R7" s="120">
        <f t="shared" si="0"/>
        <v>6003</v>
      </c>
      <c r="S7" s="120">
        <f t="shared" si="0"/>
        <v>56270</v>
      </c>
    </row>
    <row r="8" spans="1:21" s="65" customFormat="1" ht="20.100000000000001" customHeight="1" x14ac:dyDescent="0.35">
      <c r="D8" s="67" t="s">
        <v>18</v>
      </c>
      <c r="G8" s="121">
        <f>SUM(G9:G10)</f>
        <v>1380</v>
      </c>
      <c r="H8" s="121">
        <f t="shared" ref="H8:S8" si="1">SUM(H9:H10)</f>
        <v>126</v>
      </c>
      <c r="I8" s="121">
        <f t="shared" si="1"/>
        <v>15</v>
      </c>
      <c r="J8" s="121">
        <f t="shared" si="1"/>
        <v>1090</v>
      </c>
      <c r="K8" s="121">
        <f t="shared" si="1"/>
        <v>9</v>
      </c>
      <c r="L8" s="121">
        <f t="shared" si="1"/>
        <v>132</v>
      </c>
      <c r="M8" s="121">
        <f t="shared" si="1"/>
        <v>1317</v>
      </c>
      <c r="N8" s="121">
        <f t="shared" si="1"/>
        <v>37</v>
      </c>
      <c r="O8" s="121">
        <f t="shared" si="1"/>
        <v>10</v>
      </c>
      <c r="P8" s="121">
        <f t="shared" si="1"/>
        <v>1342</v>
      </c>
      <c r="Q8" s="121">
        <f t="shared" si="1"/>
        <v>4</v>
      </c>
      <c r="R8" s="121">
        <f t="shared" si="1"/>
        <v>444</v>
      </c>
      <c r="S8" s="121">
        <f t="shared" si="1"/>
        <v>5906</v>
      </c>
      <c r="U8" s="105"/>
    </row>
    <row r="9" spans="1:21" ht="20.100000000000001" customHeight="1" x14ac:dyDescent="0.2">
      <c r="F9" s="67" t="s">
        <v>19</v>
      </c>
      <c r="G9" s="107">
        <v>1345</v>
      </c>
      <c r="H9" s="107">
        <v>0</v>
      </c>
      <c r="I9" s="107">
        <v>4</v>
      </c>
      <c r="J9" s="107">
        <v>1083</v>
      </c>
      <c r="K9" s="107">
        <v>0</v>
      </c>
      <c r="L9" s="107">
        <v>124</v>
      </c>
      <c r="M9" s="107">
        <v>1277</v>
      </c>
      <c r="N9" s="107">
        <v>2</v>
      </c>
      <c r="O9" s="107">
        <v>2</v>
      </c>
      <c r="P9" s="107">
        <v>1309</v>
      </c>
      <c r="Q9" s="107">
        <v>1</v>
      </c>
      <c r="R9" s="107">
        <v>269</v>
      </c>
      <c r="S9" s="107">
        <f>SUM(G9:R9)</f>
        <v>5416</v>
      </c>
      <c r="U9" s="107"/>
    </row>
    <row r="10" spans="1:21" ht="20.100000000000001" customHeight="1" x14ac:dyDescent="0.2">
      <c r="F10" s="67" t="s">
        <v>20</v>
      </c>
      <c r="G10" s="107">
        <v>35</v>
      </c>
      <c r="H10" s="107">
        <v>126</v>
      </c>
      <c r="I10" s="107">
        <v>11</v>
      </c>
      <c r="J10" s="107">
        <v>7</v>
      </c>
      <c r="K10" s="107">
        <v>9</v>
      </c>
      <c r="L10" s="107">
        <v>8</v>
      </c>
      <c r="M10" s="107">
        <v>40</v>
      </c>
      <c r="N10" s="107">
        <v>35</v>
      </c>
      <c r="O10" s="107">
        <v>8</v>
      </c>
      <c r="P10" s="107">
        <v>33</v>
      </c>
      <c r="Q10" s="107">
        <v>3</v>
      </c>
      <c r="R10" s="107">
        <v>175</v>
      </c>
      <c r="S10" s="107">
        <f t="shared" ref="S10:S15" si="2">SUM(G10:R10)</f>
        <v>490</v>
      </c>
    </row>
    <row r="11" spans="1:21" ht="20.100000000000001" customHeight="1" x14ac:dyDescent="0.2">
      <c r="D11" s="67" t="s">
        <v>21</v>
      </c>
      <c r="G11" s="107">
        <v>0</v>
      </c>
      <c r="H11" s="107">
        <v>0</v>
      </c>
      <c r="I11" s="107">
        <v>1</v>
      </c>
      <c r="J11" s="107">
        <v>0</v>
      </c>
      <c r="K11" s="107">
        <v>106</v>
      </c>
      <c r="L11" s="107">
        <v>0</v>
      </c>
      <c r="M11" s="107">
        <v>0</v>
      </c>
      <c r="N11" s="107">
        <v>0</v>
      </c>
      <c r="O11" s="107">
        <v>0</v>
      </c>
      <c r="P11" s="107">
        <v>2</v>
      </c>
      <c r="Q11" s="107">
        <v>1</v>
      </c>
      <c r="R11" s="107">
        <v>0</v>
      </c>
      <c r="S11" s="107">
        <f t="shared" si="2"/>
        <v>110</v>
      </c>
    </row>
    <row r="12" spans="1:21" ht="20.100000000000001" customHeight="1" x14ac:dyDescent="0.2">
      <c r="D12" s="67" t="s">
        <v>22</v>
      </c>
      <c r="G12" s="107">
        <v>5585</v>
      </c>
      <c r="H12" s="107">
        <v>2680</v>
      </c>
      <c r="I12" s="107">
        <v>3816</v>
      </c>
      <c r="J12" s="107">
        <v>3485</v>
      </c>
      <c r="K12" s="107">
        <v>1999</v>
      </c>
      <c r="L12" s="107">
        <v>1685</v>
      </c>
      <c r="M12" s="107">
        <v>10310</v>
      </c>
      <c r="N12" s="107">
        <v>416</v>
      </c>
      <c r="O12" s="107">
        <v>4861</v>
      </c>
      <c r="P12" s="107">
        <v>1918</v>
      </c>
      <c r="Q12" s="107">
        <v>920</v>
      </c>
      <c r="R12" s="107">
        <v>5009</v>
      </c>
      <c r="S12" s="107">
        <f t="shared" si="2"/>
        <v>42684</v>
      </c>
    </row>
    <row r="13" spans="1:21" ht="20.100000000000001" customHeight="1" x14ac:dyDescent="0.2">
      <c r="D13" s="67" t="s">
        <v>61</v>
      </c>
      <c r="G13" s="107">
        <v>96</v>
      </c>
      <c r="H13" s="107">
        <v>55</v>
      </c>
      <c r="I13" s="107">
        <v>135</v>
      </c>
      <c r="J13" s="107">
        <v>53</v>
      </c>
      <c r="K13" s="107">
        <v>1459</v>
      </c>
      <c r="L13" s="107">
        <v>1568</v>
      </c>
      <c r="M13" s="107">
        <v>31</v>
      </c>
      <c r="N13" s="107">
        <v>49</v>
      </c>
      <c r="O13" s="107">
        <v>94</v>
      </c>
      <c r="P13" s="107">
        <v>48</v>
      </c>
      <c r="Q13" s="107">
        <v>26</v>
      </c>
      <c r="R13" s="107">
        <v>403</v>
      </c>
      <c r="S13" s="107">
        <f t="shared" si="2"/>
        <v>4017</v>
      </c>
    </row>
    <row r="14" spans="1:21" ht="20.100000000000001" customHeight="1" x14ac:dyDescent="0.2">
      <c r="D14" s="67" t="s">
        <v>62</v>
      </c>
      <c r="G14" s="107">
        <v>503</v>
      </c>
      <c r="H14" s="107">
        <v>30</v>
      </c>
      <c r="I14" s="107">
        <v>35</v>
      </c>
      <c r="J14" s="107">
        <v>120</v>
      </c>
      <c r="K14" s="107">
        <v>118</v>
      </c>
      <c r="L14" s="107">
        <v>16</v>
      </c>
      <c r="M14" s="107">
        <v>446</v>
      </c>
      <c r="N14" s="107">
        <v>11</v>
      </c>
      <c r="O14" s="107">
        <v>36</v>
      </c>
      <c r="P14" s="107">
        <v>119</v>
      </c>
      <c r="Q14" s="107">
        <v>132</v>
      </c>
      <c r="R14" s="107">
        <v>11</v>
      </c>
      <c r="S14" s="107">
        <f t="shared" si="2"/>
        <v>1577</v>
      </c>
    </row>
    <row r="15" spans="1:21" ht="20.100000000000001" customHeight="1" x14ac:dyDescent="0.2">
      <c r="D15" s="67" t="s">
        <v>63</v>
      </c>
      <c r="G15" s="107">
        <v>3</v>
      </c>
      <c r="H15" s="107">
        <v>1</v>
      </c>
      <c r="I15" s="107">
        <v>1</v>
      </c>
      <c r="J15" s="107">
        <v>0</v>
      </c>
      <c r="K15" s="107">
        <v>1</v>
      </c>
      <c r="L15" s="107">
        <v>0</v>
      </c>
      <c r="M15" s="107">
        <v>3</v>
      </c>
      <c r="N15" s="107">
        <v>1</v>
      </c>
      <c r="O15" s="107">
        <v>2</v>
      </c>
      <c r="P15" s="107">
        <v>0</v>
      </c>
      <c r="Q15" s="107">
        <v>0</v>
      </c>
      <c r="R15" s="107">
        <v>1</v>
      </c>
      <c r="S15" s="107">
        <f t="shared" si="2"/>
        <v>13</v>
      </c>
    </row>
    <row r="16" spans="1:21" ht="20.100000000000001" customHeight="1" x14ac:dyDescent="0.2">
      <c r="D16" s="67" t="s">
        <v>49</v>
      </c>
      <c r="G16" s="122">
        <f>SUM(G18:G21)</f>
        <v>8</v>
      </c>
      <c r="H16" s="122">
        <f t="shared" ref="H16:S16" si="3">SUM(H18:H21)</f>
        <v>32</v>
      </c>
      <c r="I16" s="122">
        <f t="shared" si="3"/>
        <v>13</v>
      </c>
      <c r="J16" s="122">
        <f t="shared" si="3"/>
        <v>41</v>
      </c>
      <c r="K16" s="122">
        <f t="shared" si="3"/>
        <v>753</v>
      </c>
      <c r="L16" s="122">
        <f t="shared" si="3"/>
        <v>76</v>
      </c>
      <c r="M16" s="122">
        <f t="shared" si="3"/>
        <v>9</v>
      </c>
      <c r="N16" s="122">
        <f t="shared" si="3"/>
        <v>36</v>
      </c>
      <c r="O16" s="122">
        <f t="shared" si="3"/>
        <v>7</v>
      </c>
      <c r="P16" s="122">
        <f t="shared" si="3"/>
        <v>22</v>
      </c>
      <c r="Q16" s="122">
        <f t="shared" si="3"/>
        <v>131</v>
      </c>
      <c r="R16" s="122">
        <f t="shared" si="3"/>
        <v>54</v>
      </c>
      <c r="S16" s="122">
        <f t="shared" si="3"/>
        <v>1182</v>
      </c>
      <c r="U16" s="109"/>
    </row>
    <row r="17" spans="3:21" ht="20.100000000000001" customHeight="1" x14ac:dyDescent="0.2">
      <c r="F17" s="67" t="s">
        <v>57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3:21" ht="20.100000000000001" customHeight="1" x14ac:dyDescent="0.2">
      <c r="F18" s="67" t="s">
        <v>26</v>
      </c>
      <c r="G18" s="107">
        <v>1</v>
      </c>
      <c r="H18" s="107">
        <v>1</v>
      </c>
      <c r="I18" s="107">
        <v>1</v>
      </c>
      <c r="J18" s="107">
        <v>1</v>
      </c>
      <c r="K18" s="107">
        <v>1</v>
      </c>
      <c r="L18" s="107">
        <v>1</v>
      </c>
      <c r="M18" s="107">
        <v>1</v>
      </c>
      <c r="N18" s="107">
        <v>1</v>
      </c>
      <c r="O18" s="107">
        <v>1</v>
      </c>
      <c r="P18" s="107">
        <v>1</v>
      </c>
      <c r="Q18" s="107">
        <v>1</v>
      </c>
      <c r="R18" s="123">
        <v>1</v>
      </c>
      <c r="S18" s="107">
        <f>SUM(G18:R18)</f>
        <v>12</v>
      </c>
    </row>
    <row r="19" spans="3:21" ht="20.100000000000001" customHeight="1" x14ac:dyDescent="0.2">
      <c r="F19" s="67" t="s">
        <v>58</v>
      </c>
      <c r="G19" s="107">
        <v>0</v>
      </c>
      <c r="H19" s="107">
        <v>0</v>
      </c>
      <c r="I19" s="107">
        <v>5</v>
      </c>
      <c r="J19" s="107">
        <v>22</v>
      </c>
      <c r="K19" s="107">
        <v>1</v>
      </c>
      <c r="L19" s="107">
        <v>6</v>
      </c>
      <c r="M19" s="107">
        <v>2</v>
      </c>
      <c r="N19" s="107">
        <v>1</v>
      </c>
      <c r="O19" s="107">
        <v>0</v>
      </c>
      <c r="P19" s="107">
        <v>0</v>
      </c>
      <c r="Q19" s="107">
        <v>0</v>
      </c>
      <c r="R19" s="123">
        <v>1</v>
      </c>
      <c r="S19" s="107">
        <f t="shared" ref="S19:S21" si="4">SUM(G19:R19)</f>
        <v>38</v>
      </c>
    </row>
    <row r="20" spans="3:21" ht="20.100000000000001" customHeight="1" x14ac:dyDescent="0.2">
      <c r="F20" s="67" t="s">
        <v>59</v>
      </c>
      <c r="G20" s="107">
        <v>5</v>
      </c>
      <c r="H20" s="107">
        <v>31</v>
      </c>
      <c r="I20" s="107">
        <v>7</v>
      </c>
      <c r="J20" s="107">
        <v>15</v>
      </c>
      <c r="K20" s="107">
        <v>751</v>
      </c>
      <c r="L20" s="107">
        <v>69</v>
      </c>
      <c r="M20" s="107">
        <v>4</v>
      </c>
      <c r="N20" s="107">
        <v>33</v>
      </c>
      <c r="O20" s="107">
        <v>6</v>
      </c>
      <c r="P20" s="107">
        <v>15</v>
      </c>
      <c r="Q20" s="107">
        <v>130</v>
      </c>
      <c r="R20" s="123">
        <v>52</v>
      </c>
      <c r="S20" s="107">
        <f t="shared" si="4"/>
        <v>1118</v>
      </c>
    </row>
    <row r="21" spans="3:21" ht="18.75" customHeight="1" x14ac:dyDescent="0.2">
      <c r="F21" s="67" t="s">
        <v>64</v>
      </c>
      <c r="G21" s="107">
        <v>2</v>
      </c>
      <c r="H21" s="107">
        <v>0</v>
      </c>
      <c r="I21" s="107">
        <v>0</v>
      </c>
      <c r="J21" s="107">
        <v>3</v>
      </c>
      <c r="K21" s="107">
        <v>0</v>
      </c>
      <c r="L21" s="107">
        <v>0</v>
      </c>
      <c r="M21" s="107">
        <v>2</v>
      </c>
      <c r="N21" s="107">
        <v>1</v>
      </c>
      <c r="O21" s="107">
        <v>0</v>
      </c>
      <c r="P21" s="107">
        <v>6</v>
      </c>
      <c r="Q21" s="107">
        <v>0</v>
      </c>
      <c r="R21" s="123">
        <v>0</v>
      </c>
      <c r="S21" s="107">
        <f t="shared" si="4"/>
        <v>14</v>
      </c>
    </row>
    <row r="22" spans="3:21" ht="15.75" customHeight="1" x14ac:dyDescent="0.2"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23"/>
      <c r="S22" s="107"/>
    </row>
    <row r="23" spans="3:21" ht="21" customHeight="1" x14ac:dyDescent="0.25">
      <c r="D23" s="65" t="s">
        <v>55</v>
      </c>
      <c r="F23" s="52"/>
      <c r="G23" s="108">
        <f>G24</f>
        <v>87</v>
      </c>
      <c r="H23" s="108">
        <f t="shared" ref="H23:S23" si="5">H24</f>
        <v>73</v>
      </c>
      <c r="I23" s="108">
        <f t="shared" si="5"/>
        <v>76</v>
      </c>
      <c r="J23" s="108">
        <f t="shared" si="5"/>
        <v>63</v>
      </c>
      <c r="K23" s="108">
        <f t="shared" si="5"/>
        <v>215</v>
      </c>
      <c r="L23" s="108">
        <f t="shared" si="5"/>
        <v>52</v>
      </c>
      <c r="M23" s="108">
        <f t="shared" si="5"/>
        <v>67</v>
      </c>
      <c r="N23" s="108">
        <f t="shared" si="5"/>
        <v>51</v>
      </c>
      <c r="O23" s="108">
        <f t="shared" si="5"/>
        <v>0</v>
      </c>
      <c r="P23" s="108">
        <f t="shared" si="5"/>
        <v>0</v>
      </c>
      <c r="Q23" s="108">
        <f t="shared" si="5"/>
        <v>16</v>
      </c>
      <c r="R23" s="108">
        <f t="shared" si="5"/>
        <v>81</v>
      </c>
      <c r="S23" s="108">
        <f t="shared" si="5"/>
        <v>781</v>
      </c>
    </row>
    <row r="24" spans="3:21" ht="18.75" customHeight="1" x14ac:dyDescent="0.2">
      <c r="E24" s="67" t="s">
        <v>56</v>
      </c>
      <c r="F24" s="52"/>
      <c r="G24" s="107">
        <v>87</v>
      </c>
      <c r="H24" s="107">
        <v>73</v>
      </c>
      <c r="I24" s="107">
        <v>76</v>
      </c>
      <c r="J24" s="107">
        <v>63</v>
      </c>
      <c r="K24" s="107">
        <v>215</v>
      </c>
      <c r="L24" s="107">
        <v>52</v>
      </c>
      <c r="M24" s="107">
        <v>67</v>
      </c>
      <c r="N24" s="107">
        <v>51</v>
      </c>
      <c r="O24" s="107">
        <v>0</v>
      </c>
      <c r="P24" s="107">
        <v>0</v>
      </c>
      <c r="Q24" s="107">
        <v>16</v>
      </c>
      <c r="R24" s="107">
        <v>81</v>
      </c>
      <c r="S24" s="107">
        <f>SUM(G24:R24)</f>
        <v>781</v>
      </c>
    </row>
    <row r="25" spans="3:21" ht="15.75" customHeight="1" x14ac:dyDescent="0.2"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23"/>
      <c r="S25" s="107"/>
    </row>
    <row r="26" spans="3:21" s="65" customFormat="1" ht="20.100000000000001" customHeight="1" x14ac:dyDescent="0.25">
      <c r="C26" s="65" t="s">
        <v>27</v>
      </c>
      <c r="G26" s="120">
        <f>SUM(G27:G30)</f>
        <v>1266</v>
      </c>
      <c r="H26" s="120">
        <f t="shared" ref="H26:S26" si="6">SUM(H27:H30)</f>
        <v>1380</v>
      </c>
      <c r="I26" s="120">
        <f t="shared" si="6"/>
        <v>20477</v>
      </c>
      <c r="J26" s="120">
        <f t="shared" si="6"/>
        <v>6727</v>
      </c>
      <c r="K26" s="120">
        <f t="shared" si="6"/>
        <v>6292</v>
      </c>
      <c r="L26" s="120">
        <f t="shared" si="6"/>
        <v>3101</v>
      </c>
      <c r="M26" s="120">
        <f t="shared" si="6"/>
        <v>2002</v>
      </c>
      <c r="N26" s="120">
        <f t="shared" si="6"/>
        <v>2082</v>
      </c>
      <c r="O26" s="120">
        <f t="shared" si="6"/>
        <v>2942</v>
      </c>
      <c r="P26" s="120">
        <f t="shared" si="6"/>
        <v>2134</v>
      </c>
      <c r="Q26" s="120">
        <f t="shared" si="6"/>
        <v>1871</v>
      </c>
      <c r="R26" s="120">
        <f t="shared" si="6"/>
        <v>3491</v>
      </c>
      <c r="S26" s="120">
        <f t="shared" si="6"/>
        <v>53765</v>
      </c>
      <c r="U26" s="105"/>
    </row>
    <row r="27" spans="3:21" ht="20.100000000000001" customHeight="1" x14ac:dyDescent="0.25">
      <c r="D27" s="67" t="s">
        <v>28</v>
      </c>
      <c r="G27" s="107">
        <v>95</v>
      </c>
      <c r="H27" s="107">
        <v>68</v>
      </c>
      <c r="I27" s="107">
        <v>19377</v>
      </c>
      <c r="J27" s="107">
        <v>5082</v>
      </c>
      <c r="K27" s="107">
        <v>3869</v>
      </c>
      <c r="L27" s="107">
        <v>84</v>
      </c>
      <c r="M27" s="107">
        <v>379</v>
      </c>
      <c r="N27" s="107">
        <v>371</v>
      </c>
      <c r="O27" s="107">
        <v>718</v>
      </c>
      <c r="P27" s="107">
        <v>377</v>
      </c>
      <c r="Q27" s="107">
        <v>99</v>
      </c>
      <c r="R27" s="107">
        <v>1750</v>
      </c>
      <c r="S27" s="107">
        <v>32269</v>
      </c>
      <c r="U27" s="105"/>
    </row>
    <row r="28" spans="3:21" ht="20.100000000000001" customHeight="1" x14ac:dyDescent="0.25">
      <c r="D28" s="67" t="s">
        <v>29</v>
      </c>
      <c r="G28" s="107">
        <v>0</v>
      </c>
      <c r="H28" s="107">
        <v>91</v>
      </c>
      <c r="I28" s="107">
        <v>0</v>
      </c>
      <c r="J28" s="107">
        <v>0</v>
      </c>
      <c r="K28" s="107">
        <v>75</v>
      </c>
      <c r="L28" s="107">
        <v>51</v>
      </c>
      <c r="M28" s="107">
        <v>7</v>
      </c>
      <c r="N28" s="107">
        <v>15</v>
      </c>
      <c r="O28" s="107">
        <v>183</v>
      </c>
      <c r="P28" s="107">
        <v>50</v>
      </c>
      <c r="Q28" s="107">
        <v>59</v>
      </c>
      <c r="R28" s="107">
        <v>72</v>
      </c>
      <c r="S28" s="107">
        <v>603</v>
      </c>
      <c r="U28" s="105"/>
    </row>
    <row r="29" spans="3:21" ht="20.100000000000001" customHeight="1" x14ac:dyDescent="0.25">
      <c r="D29" s="67" t="s">
        <v>30</v>
      </c>
      <c r="G29" s="107">
        <v>0</v>
      </c>
      <c r="H29" s="107">
        <v>0</v>
      </c>
      <c r="I29" s="107">
        <v>0</v>
      </c>
      <c r="J29" s="107">
        <v>0</v>
      </c>
      <c r="K29" s="107">
        <v>286</v>
      </c>
      <c r="L29" s="107">
        <v>278</v>
      </c>
      <c r="M29" s="107">
        <v>0</v>
      </c>
      <c r="N29" s="107">
        <v>0</v>
      </c>
      <c r="O29" s="107">
        <v>334</v>
      </c>
      <c r="P29" s="107">
        <v>0</v>
      </c>
      <c r="Q29" s="107">
        <v>0</v>
      </c>
      <c r="R29" s="107">
        <v>0</v>
      </c>
      <c r="S29" s="107">
        <v>898</v>
      </c>
      <c r="U29" s="105"/>
    </row>
    <row r="30" spans="3:21" ht="20.100000000000001" customHeight="1" x14ac:dyDescent="0.25">
      <c r="D30" s="67" t="s">
        <v>31</v>
      </c>
      <c r="G30" s="107">
        <v>1171</v>
      </c>
      <c r="H30" s="107">
        <v>1221</v>
      </c>
      <c r="I30" s="107">
        <v>1100</v>
      </c>
      <c r="J30" s="107">
        <v>1645</v>
      </c>
      <c r="K30" s="107">
        <v>2062</v>
      </c>
      <c r="L30" s="107">
        <v>2688</v>
      </c>
      <c r="M30" s="107">
        <v>1616</v>
      </c>
      <c r="N30" s="107">
        <v>1696</v>
      </c>
      <c r="O30" s="107">
        <v>1707</v>
      </c>
      <c r="P30" s="107">
        <v>1707</v>
      </c>
      <c r="Q30" s="107">
        <v>1713</v>
      </c>
      <c r="R30" s="107">
        <v>1669</v>
      </c>
      <c r="S30" s="107">
        <v>19995</v>
      </c>
      <c r="U30" s="105"/>
    </row>
    <row r="31" spans="3:21" ht="15.75" customHeight="1" x14ac:dyDescent="0.25"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U31" s="105"/>
    </row>
    <row r="32" spans="3:21" s="65" customFormat="1" ht="18" customHeight="1" x14ac:dyDescent="0.4">
      <c r="C32" s="65" t="s">
        <v>33</v>
      </c>
      <c r="G32" s="112">
        <f>G26+G7</f>
        <v>8928</v>
      </c>
      <c r="H32" s="112">
        <f t="shared" ref="H32:S32" si="7">H26+H7</f>
        <v>4377</v>
      </c>
      <c r="I32" s="112">
        <f t="shared" si="7"/>
        <v>24569</v>
      </c>
      <c r="J32" s="112">
        <f t="shared" si="7"/>
        <v>11579</v>
      </c>
      <c r="K32" s="112">
        <f t="shared" si="7"/>
        <v>10952</v>
      </c>
      <c r="L32" s="112">
        <f t="shared" si="7"/>
        <v>6630</v>
      </c>
      <c r="M32" s="112">
        <f t="shared" si="7"/>
        <v>14185</v>
      </c>
      <c r="N32" s="112">
        <f t="shared" si="7"/>
        <v>2683</v>
      </c>
      <c r="O32" s="112">
        <f t="shared" si="7"/>
        <v>7952</v>
      </c>
      <c r="P32" s="112">
        <f t="shared" si="7"/>
        <v>5585</v>
      </c>
      <c r="Q32" s="112">
        <f t="shared" si="7"/>
        <v>3101</v>
      </c>
      <c r="R32" s="112">
        <f t="shared" si="7"/>
        <v>9494</v>
      </c>
      <c r="S32" s="112">
        <f t="shared" si="7"/>
        <v>110035</v>
      </c>
      <c r="U32" s="105"/>
    </row>
    <row r="33" spans="1:21" s="65" customFormat="1" ht="18" customHeight="1" x14ac:dyDescent="0.4"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U33" s="105"/>
    </row>
    <row r="34" spans="1:21" ht="8.25" customHeight="1" x14ac:dyDescent="0.25">
      <c r="A34" s="117" t="s">
        <v>45</v>
      </c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U34" s="105"/>
    </row>
    <row r="35" spans="1:21" x14ac:dyDescent="0.2">
      <c r="A35" s="119" t="s">
        <v>46</v>
      </c>
      <c r="C35" s="109"/>
      <c r="D35" s="109"/>
      <c r="E35" s="109"/>
    </row>
    <row r="36" spans="1:21" x14ac:dyDescent="0.2">
      <c r="A36" s="119"/>
      <c r="C36" s="109"/>
      <c r="D36" s="109"/>
      <c r="E36" s="109"/>
    </row>
    <row r="37" spans="1:21" x14ac:dyDescent="0.2">
      <c r="E37" s="109"/>
    </row>
  </sheetData>
  <mergeCells count="1">
    <mergeCell ref="C5:F5"/>
  </mergeCells>
  <printOptions horizontalCentered="1"/>
  <pageMargins left="0" right="0" top="0.78740157480314998" bottom="0.98425196850393704" header="0.09" footer="0.511811023622047"/>
  <pageSetup paperSize="9" scale="69" orientation="portrait" r:id="rId1"/>
  <headerFooter alignWithMargins="0">
    <oddHeader>&amp;C&amp;"Calibri,Bold"&amp;9BUREAU OF THE TREASURY
&amp;"Calibri,Italic"Statistical Data Analysis Division</oddHeader>
    <oddFooter>&amp;R&amp;F/&amp;A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U44"/>
  <sheetViews>
    <sheetView zoomScaleNormal="100" workbookViewId="0">
      <selection activeCell="R36" sqref="R36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3.7109375" style="67" customWidth="1"/>
    <col min="7" max="19" width="8.85546875" style="67" customWidth="1"/>
    <col min="20" max="20" width="1.140625" style="67" customWidth="1"/>
    <col min="21" max="16384" width="9.140625" style="67"/>
  </cols>
  <sheetData>
    <row r="1" spans="2:20" ht="1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2:20" ht="15" x14ac:dyDescent="0.25">
      <c r="B2" s="65" t="s">
        <v>41</v>
      </c>
    </row>
    <row r="3" spans="2:20" x14ac:dyDescent="0.2">
      <c r="B3" s="67" t="s">
        <v>2</v>
      </c>
    </row>
    <row r="4" spans="2:20" x14ac:dyDescent="0.2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2:20" ht="15.75" customHeight="1" thickBot="1" x14ac:dyDescent="0.2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20" s="126" customFormat="1" ht="28.5" customHeight="1" thickBot="1" x14ac:dyDescent="0.25">
      <c r="C6" s="181" t="s">
        <v>3</v>
      </c>
      <c r="D6" s="180"/>
      <c r="E6" s="180"/>
      <c r="F6" s="180"/>
      <c r="G6" s="127" t="s">
        <v>4</v>
      </c>
      <c r="H6" s="127" t="s">
        <v>5</v>
      </c>
      <c r="I6" s="127" t="s">
        <v>6</v>
      </c>
      <c r="J6" s="127" t="s">
        <v>7</v>
      </c>
      <c r="K6" s="127" t="s">
        <v>8</v>
      </c>
      <c r="L6" s="127" t="s">
        <v>9</v>
      </c>
      <c r="M6" s="127" t="s">
        <v>10</v>
      </c>
      <c r="N6" s="127" t="s">
        <v>11</v>
      </c>
      <c r="O6" s="127" t="s">
        <v>12</v>
      </c>
      <c r="P6" s="127" t="s">
        <v>13</v>
      </c>
      <c r="Q6" s="127" t="s">
        <v>14</v>
      </c>
      <c r="R6" s="127" t="s">
        <v>15</v>
      </c>
      <c r="S6" s="128" t="s">
        <v>16</v>
      </c>
      <c r="T6" s="129"/>
    </row>
    <row r="7" spans="2:20" ht="3.75" customHeight="1" x14ac:dyDescent="0.25"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65"/>
    </row>
    <row r="8" spans="2:20" ht="16.5" customHeight="1" x14ac:dyDescent="0.25"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65"/>
    </row>
    <row r="9" spans="2:20" s="65" customFormat="1" ht="20.100000000000001" customHeight="1" x14ac:dyDescent="0.25">
      <c r="C9" s="65" t="s">
        <v>17</v>
      </c>
      <c r="G9" s="120">
        <f>G11+G14+G15+G16+G17+G18+G19+G26</f>
        <v>6314</v>
      </c>
      <c r="H9" s="120">
        <f t="shared" ref="H9:S9" si="0">H11+H14+H15+H16+H17+H18+H19+H26</f>
        <v>4318</v>
      </c>
      <c r="I9" s="120">
        <f t="shared" si="0"/>
        <v>4899</v>
      </c>
      <c r="J9" s="120">
        <f t="shared" si="0"/>
        <v>10706</v>
      </c>
      <c r="K9" s="120">
        <f t="shared" si="0"/>
        <v>2545</v>
      </c>
      <c r="L9" s="120">
        <f t="shared" si="0"/>
        <v>2912</v>
      </c>
      <c r="M9" s="120">
        <f t="shared" si="0"/>
        <v>6192</v>
      </c>
      <c r="N9" s="120">
        <f t="shared" si="0"/>
        <v>3757</v>
      </c>
      <c r="O9" s="120">
        <f t="shared" si="0"/>
        <v>4312</v>
      </c>
      <c r="P9" s="120">
        <f t="shared" si="0"/>
        <v>3572</v>
      </c>
      <c r="Q9" s="120">
        <f t="shared" si="0"/>
        <v>2174</v>
      </c>
      <c r="R9" s="120">
        <f t="shared" si="0"/>
        <v>1689</v>
      </c>
      <c r="S9" s="120">
        <f t="shared" si="0"/>
        <v>53390</v>
      </c>
    </row>
    <row r="10" spans="2:20" ht="3.75" customHeight="1" x14ac:dyDescent="0.2"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20" s="65" customFormat="1" ht="20.100000000000001" customHeight="1" x14ac:dyDescent="0.35">
      <c r="D11" s="67" t="s">
        <v>18</v>
      </c>
      <c r="G11" s="121">
        <f>SUM(G12:G13)</f>
        <v>18</v>
      </c>
      <c r="H11" s="121">
        <f t="shared" ref="H11:S11" si="1">SUM(H12:H13)</f>
        <v>1</v>
      </c>
      <c r="I11" s="121">
        <f t="shared" si="1"/>
        <v>831</v>
      </c>
      <c r="J11" s="121">
        <f t="shared" si="1"/>
        <v>3</v>
      </c>
      <c r="K11" s="121">
        <f t="shared" si="1"/>
        <v>34</v>
      </c>
      <c r="L11" s="121">
        <f t="shared" si="1"/>
        <v>875</v>
      </c>
      <c r="M11" s="121">
        <f t="shared" si="1"/>
        <v>35</v>
      </c>
      <c r="N11" s="121">
        <f t="shared" si="1"/>
        <v>12</v>
      </c>
      <c r="O11" s="121">
        <f t="shared" si="1"/>
        <v>21</v>
      </c>
      <c r="P11" s="121">
        <f t="shared" si="1"/>
        <v>1131</v>
      </c>
      <c r="Q11" s="121">
        <f t="shared" si="1"/>
        <v>10</v>
      </c>
      <c r="R11" s="121">
        <f t="shared" si="1"/>
        <v>188</v>
      </c>
      <c r="S11" s="121">
        <f t="shared" si="1"/>
        <v>3159</v>
      </c>
    </row>
    <row r="12" spans="2:20" ht="20.100000000000001" customHeight="1" x14ac:dyDescent="0.2">
      <c r="F12" s="67" t="s">
        <v>19</v>
      </c>
      <c r="G12" s="107">
        <v>1</v>
      </c>
      <c r="H12" s="107">
        <v>0</v>
      </c>
      <c r="I12" s="107">
        <v>829</v>
      </c>
      <c r="J12" s="107">
        <v>1</v>
      </c>
      <c r="K12" s="107">
        <v>0</v>
      </c>
      <c r="L12" s="107">
        <v>870</v>
      </c>
      <c r="M12" s="107">
        <v>1</v>
      </c>
      <c r="N12" s="107">
        <v>1</v>
      </c>
      <c r="O12" s="107">
        <v>8</v>
      </c>
      <c r="P12" s="107">
        <v>1083</v>
      </c>
      <c r="Q12" s="107">
        <v>4</v>
      </c>
      <c r="R12" s="107">
        <v>168</v>
      </c>
      <c r="S12" s="107">
        <f>SUM(G12:R12)</f>
        <v>2966</v>
      </c>
    </row>
    <row r="13" spans="2:20" ht="20.100000000000001" customHeight="1" x14ac:dyDescent="0.2">
      <c r="F13" s="67" t="s">
        <v>20</v>
      </c>
      <c r="G13" s="107">
        <v>17</v>
      </c>
      <c r="H13" s="107">
        <v>1</v>
      </c>
      <c r="I13" s="107">
        <v>2</v>
      </c>
      <c r="J13" s="107">
        <v>2</v>
      </c>
      <c r="K13" s="107">
        <v>34</v>
      </c>
      <c r="L13" s="107">
        <v>5</v>
      </c>
      <c r="M13" s="107">
        <v>34</v>
      </c>
      <c r="N13" s="107">
        <v>11</v>
      </c>
      <c r="O13" s="107">
        <v>13</v>
      </c>
      <c r="P13" s="107">
        <v>48</v>
      </c>
      <c r="Q13" s="107">
        <v>6</v>
      </c>
      <c r="R13" s="107">
        <v>20</v>
      </c>
      <c r="S13" s="107">
        <f t="shared" ref="S13:S18" si="2">SUM(G13:R13)</f>
        <v>193</v>
      </c>
    </row>
    <row r="14" spans="2:20" ht="20.100000000000001" customHeight="1" x14ac:dyDescent="0.2">
      <c r="D14" s="67" t="s">
        <v>21</v>
      </c>
      <c r="G14" s="107">
        <v>3</v>
      </c>
      <c r="H14" s="107">
        <v>3</v>
      </c>
      <c r="I14" s="107">
        <v>0</v>
      </c>
      <c r="J14" s="107">
        <v>4</v>
      </c>
      <c r="K14" s="107">
        <v>0</v>
      </c>
      <c r="L14" s="107">
        <v>0</v>
      </c>
      <c r="M14" s="107">
        <v>4</v>
      </c>
      <c r="N14" s="107">
        <v>0</v>
      </c>
      <c r="O14" s="107">
        <v>56</v>
      </c>
      <c r="P14" s="107">
        <v>0</v>
      </c>
      <c r="Q14" s="107">
        <v>0</v>
      </c>
      <c r="R14" s="107">
        <v>72</v>
      </c>
      <c r="S14" s="107">
        <f t="shared" si="2"/>
        <v>142</v>
      </c>
    </row>
    <row r="15" spans="2:20" ht="20.100000000000001" customHeight="1" x14ac:dyDescent="0.2">
      <c r="D15" s="67" t="s">
        <v>22</v>
      </c>
      <c r="G15" s="107">
        <v>5569</v>
      </c>
      <c r="H15" s="107">
        <v>2176</v>
      </c>
      <c r="I15" s="107">
        <v>3832</v>
      </c>
      <c r="J15" s="107">
        <v>8960</v>
      </c>
      <c r="K15" s="107">
        <v>2064</v>
      </c>
      <c r="L15" s="107">
        <v>1717</v>
      </c>
      <c r="M15" s="107">
        <v>5134</v>
      </c>
      <c r="N15" s="107">
        <v>3562</v>
      </c>
      <c r="O15" s="107">
        <v>4047</v>
      </c>
      <c r="P15" s="107">
        <v>2176</v>
      </c>
      <c r="Q15" s="107">
        <v>1845</v>
      </c>
      <c r="R15" s="107">
        <v>838</v>
      </c>
      <c r="S15" s="107">
        <f t="shared" si="2"/>
        <v>41920</v>
      </c>
    </row>
    <row r="16" spans="2:20" ht="20.100000000000001" customHeight="1" x14ac:dyDescent="0.2">
      <c r="D16" s="67" t="s">
        <v>61</v>
      </c>
      <c r="G16" s="107">
        <v>134</v>
      </c>
      <c r="H16" s="107">
        <v>89</v>
      </c>
      <c r="I16" s="107">
        <v>132</v>
      </c>
      <c r="J16" s="107">
        <v>1556</v>
      </c>
      <c r="K16" s="107">
        <v>41</v>
      </c>
      <c r="L16" s="107">
        <v>67</v>
      </c>
      <c r="M16" s="107">
        <v>480</v>
      </c>
      <c r="N16" s="107">
        <v>33</v>
      </c>
      <c r="O16" s="107">
        <v>91</v>
      </c>
      <c r="P16" s="107">
        <v>58</v>
      </c>
      <c r="Q16" s="107">
        <v>26</v>
      </c>
      <c r="R16" s="107">
        <v>413</v>
      </c>
      <c r="S16" s="107">
        <f t="shared" si="2"/>
        <v>3120</v>
      </c>
    </row>
    <row r="17" spans="3:21" ht="20.100000000000001" customHeight="1" x14ac:dyDescent="0.2">
      <c r="D17" s="67" t="s">
        <v>62</v>
      </c>
      <c r="G17" s="107">
        <v>510</v>
      </c>
      <c r="H17" s="107">
        <v>34</v>
      </c>
      <c r="I17" s="107">
        <v>27</v>
      </c>
      <c r="J17" s="107">
        <v>124</v>
      </c>
      <c r="K17" s="107">
        <v>88</v>
      </c>
      <c r="L17" s="107">
        <v>43</v>
      </c>
      <c r="M17" s="107">
        <v>456</v>
      </c>
      <c r="N17" s="107">
        <v>28</v>
      </c>
      <c r="O17" s="107">
        <v>35</v>
      </c>
      <c r="P17" s="107">
        <v>131</v>
      </c>
      <c r="Q17" s="107">
        <v>91</v>
      </c>
      <c r="R17" s="107">
        <v>10</v>
      </c>
      <c r="S17" s="107">
        <f t="shared" si="2"/>
        <v>1577</v>
      </c>
    </row>
    <row r="18" spans="3:21" ht="20.100000000000001" customHeight="1" x14ac:dyDescent="0.2">
      <c r="D18" s="67" t="s">
        <v>66</v>
      </c>
      <c r="G18" s="107">
        <v>5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f t="shared" si="2"/>
        <v>5</v>
      </c>
    </row>
    <row r="19" spans="3:21" ht="20.100000000000001" customHeight="1" x14ac:dyDescent="0.2">
      <c r="D19" s="67" t="s">
        <v>49</v>
      </c>
      <c r="G19" s="122">
        <f>SUM(G21:G24)</f>
        <v>2</v>
      </c>
      <c r="H19" s="122">
        <f t="shared" ref="H19:S19" si="3">SUM(H21:H24)</f>
        <v>1954</v>
      </c>
      <c r="I19" s="122">
        <f t="shared" si="3"/>
        <v>24</v>
      </c>
      <c r="J19" s="122">
        <f t="shared" si="3"/>
        <v>14</v>
      </c>
      <c r="K19" s="122">
        <f t="shared" si="3"/>
        <v>272</v>
      </c>
      <c r="L19" s="122">
        <f t="shared" si="3"/>
        <v>159</v>
      </c>
      <c r="M19" s="122">
        <f t="shared" si="3"/>
        <v>26</v>
      </c>
      <c r="N19" s="122">
        <f t="shared" si="3"/>
        <v>64</v>
      </c>
      <c r="O19" s="122">
        <f t="shared" si="3"/>
        <v>14</v>
      </c>
      <c r="P19" s="122">
        <f t="shared" si="3"/>
        <v>26</v>
      </c>
      <c r="Q19" s="122">
        <f t="shared" si="3"/>
        <v>153</v>
      </c>
      <c r="R19" s="122">
        <f t="shared" si="3"/>
        <v>84</v>
      </c>
      <c r="S19" s="122">
        <f t="shared" si="3"/>
        <v>2792</v>
      </c>
      <c r="U19" s="109"/>
    </row>
    <row r="20" spans="3:21" ht="20.100000000000001" customHeight="1" x14ac:dyDescent="0.2">
      <c r="F20" s="67" t="s">
        <v>57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3:21" ht="20.100000000000001" customHeight="1" x14ac:dyDescent="0.2">
      <c r="F21" s="67" t="s">
        <v>26</v>
      </c>
      <c r="G21" s="107">
        <v>1</v>
      </c>
      <c r="H21" s="107">
        <v>1</v>
      </c>
      <c r="I21" s="107">
        <v>1</v>
      </c>
      <c r="J21" s="107">
        <v>1</v>
      </c>
      <c r="K21" s="107">
        <v>1</v>
      </c>
      <c r="L21" s="107">
        <v>1</v>
      </c>
      <c r="M21" s="107">
        <v>1</v>
      </c>
      <c r="N21" s="107">
        <v>1</v>
      </c>
      <c r="O21" s="107">
        <v>1</v>
      </c>
      <c r="P21" s="107">
        <v>0</v>
      </c>
      <c r="Q21" s="107">
        <v>0</v>
      </c>
      <c r="R21" s="107">
        <v>1</v>
      </c>
      <c r="S21" s="107">
        <f>SUM(G21:R21)</f>
        <v>10</v>
      </c>
    </row>
    <row r="22" spans="3:21" ht="20.100000000000001" customHeight="1" x14ac:dyDescent="0.2">
      <c r="F22" s="67" t="s">
        <v>58</v>
      </c>
      <c r="G22" s="107">
        <v>0</v>
      </c>
      <c r="H22" s="107">
        <v>10</v>
      </c>
      <c r="I22" s="107">
        <v>17</v>
      </c>
      <c r="J22" s="107">
        <v>4</v>
      </c>
      <c r="K22" s="107">
        <v>2</v>
      </c>
      <c r="L22" s="107">
        <v>64</v>
      </c>
      <c r="M22" s="107">
        <v>11</v>
      </c>
      <c r="N22" s="107">
        <v>23</v>
      </c>
      <c r="O22" s="107">
        <v>7</v>
      </c>
      <c r="P22" s="107">
        <v>0</v>
      </c>
      <c r="Q22" s="107">
        <v>1</v>
      </c>
      <c r="R22" s="107">
        <v>1</v>
      </c>
      <c r="S22" s="107">
        <f t="shared" ref="S22:S24" si="4">SUM(G22:R22)</f>
        <v>140</v>
      </c>
    </row>
    <row r="23" spans="3:21" ht="20.100000000000001" customHeight="1" x14ac:dyDescent="0.2">
      <c r="F23" s="67" t="s">
        <v>59</v>
      </c>
      <c r="G23" s="107">
        <v>1</v>
      </c>
      <c r="H23" s="107">
        <v>1942</v>
      </c>
      <c r="I23" s="107">
        <v>0</v>
      </c>
      <c r="J23" s="107">
        <v>7</v>
      </c>
      <c r="K23" s="107">
        <v>266</v>
      </c>
      <c r="L23" s="107">
        <v>82</v>
      </c>
      <c r="M23" s="107">
        <v>14</v>
      </c>
      <c r="N23" s="107">
        <v>40</v>
      </c>
      <c r="O23" s="107">
        <v>1</v>
      </c>
      <c r="P23" s="107">
        <v>23</v>
      </c>
      <c r="Q23" s="107">
        <v>149</v>
      </c>
      <c r="R23" s="107">
        <v>72</v>
      </c>
      <c r="S23" s="107">
        <f t="shared" si="4"/>
        <v>2597</v>
      </c>
    </row>
    <row r="24" spans="3:21" ht="18" customHeight="1" x14ac:dyDescent="0.2">
      <c r="F24" s="67" t="s">
        <v>64</v>
      </c>
      <c r="G24" s="107">
        <v>0</v>
      </c>
      <c r="H24" s="107">
        <v>1</v>
      </c>
      <c r="I24" s="107">
        <v>6</v>
      </c>
      <c r="J24" s="107">
        <v>2</v>
      </c>
      <c r="K24" s="107">
        <v>3</v>
      </c>
      <c r="L24" s="107">
        <v>12</v>
      </c>
      <c r="M24" s="107">
        <v>0</v>
      </c>
      <c r="N24" s="107">
        <v>0</v>
      </c>
      <c r="O24" s="107">
        <v>5</v>
      </c>
      <c r="P24" s="107">
        <v>3</v>
      </c>
      <c r="Q24" s="107">
        <v>3</v>
      </c>
      <c r="R24" s="107">
        <v>10</v>
      </c>
      <c r="S24" s="107">
        <f t="shared" si="4"/>
        <v>45</v>
      </c>
    </row>
    <row r="25" spans="3:21" ht="15.75" customHeight="1" x14ac:dyDescent="0.2"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</row>
    <row r="26" spans="3:21" ht="17.25" customHeight="1" x14ac:dyDescent="0.25">
      <c r="D26" s="65" t="s">
        <v>55</v>
      </c>
      <c r="G26" s="122">
        <f>G27</f>
        <v>73</v>
      </c>
      <c r="H26" s="122">
        <f t="shared" ref="H26:S26" si="5">H27</f>
        <v>61</v>
      </c>
      <c r="I26" s="122">
        <f t="shared" si="5"/>
        <v>53</v>
      </c>
      <c r="J26" s="122">
        <f t="shared" si="5"/>
        <v>45</v>
      </c>
      <c r="K26" s="122">
        <f t="shared" si="5"/>
        <v>46</v>
      </c>
      <c r="L26" s="122">
        <f t="shared" si="5"/>
        <v>51</v>
      </c>
      <c r="M26" s="122">
        <f t="shared" si="5"/>
        <v>57</v>
      </c>
      <c r="N26" s="122">
        <f t="shared" si="5"/>
        <v>58</v>
      </c>
      <c r="O26" s="122">
        <f t="shared" si="5"/>
        <v>48</v>
      </c>
      <c r="P26" s="122">
        <f t="shared" si="5"/>
        <v>50</v>
      </c>
      <c r="Q26" s="122">
        <f t="shared" si="5"/>
        <v>49</v>
      </c>
      <c r="R26" s="122">
        <f t="shared" si="5"/>
        <v>84</v>
      </c>
      <c r="S26" s="122">
        <f t="shared" si="5"/>
        <v>675</v>
      </c>
    </row>
    <row r="27" spans="3:21" ht="18.75" customHeight="1" x14ac:dyDescent="0.2">
      <c r="E27" s="67" t="s">
        <v>56</v>
      </c>
      <c r="G27" s="107">
        <v>73</v>
      </c>
      <c r="H27" s="107">
        <v>61</v>
      </c>
      <c r="I27" s="107">
        <v>53</v>
      </c>
      <c r="J27" s="107">
        <v>45</v>
      </c>
      <c r="K27" s="107">
        <v>46</v>
      </c>
      <c r="L27" s="107">
        <v>51</v>
      </c>
      <c r="M27" s="107">
        <v>57</v>
      </c>
      <c r="N27" s="107">
        <v>58</v>
      </c>
      <c r="O27" s="107">
        <v>48</v>
      </c>
      <c r="P27" s="107">
        <v>50</v>
      </c>
      <c r="Q27" s="107">
        <v>49</v>
      </c>
      <c r="R27" s="107">
        <v>84</v>
      </c>
      <c r="S27" s="107">
        <f>SUM(G27:R27)</f>
        <v>675</v>
      </c>
    </row>
    <row r="28" spans="3:21" ht="15.75" customHeight="1" x14ac:dyDescent="0.2"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</row>
    <row r="29" spans="3:21" s="65" customFormat="1" ht="20.100000000000001" customHeight="1" x14ac:dyDescent="0.25">
      <c r="C29" s="65" t="s">
        <v>27</v>
      </c>
      <c r="G29" s="120">
        <f>SUM(G31:G34)</f>
        <v>1217</v>
      </c>
      <c r="H29" s="120">
        <f t="shared" ref="H29:S29" si="6">SUM(H31:H34)</f>
        <v>1296</v>
      </c>
      <c r="I29" s="120">
        <f t="shared" si="6"/>
        <v>2913</v>
      </c>
      <c r="J29" s="120">
        <f t="shared" si="6"/>
        <v>20123</v>
      </c>
      <c r="K29" s="120">
        <f t="shared" si="6"/>
        <v>1558</v>
      </c>
      <c r="L29" s="120">
        <f t="shared" si="6"/>
        <v>4138</v>
      </c>
      <c r="M29" s="120">
        <f t="shared" si="6"/>
        <v>1314</v>
      </c>
      <c r="N29" s="120">
        <f t="shared" si="6"/>
        <v>1506</v>
      </c>
      <c r="O29" s="120">
        <f t="shared" si="6"/>
        <v>1269</v>
      </c>
      <c r="P29" s="120">
        <f t="shared" si="6"/>
        <v>1309</v>
      </c>
      <c r="Q29" s="120">
        <f t="shared" si="6"/>
        <v>1234</v>
      </c>
      <c r="R29" s="120">
        <f t="shared" si="6"/>
        <v>2177</v>
      </c>
      <c r="S29" s="120">
        <f t="shared" si="6"/>
        <v>40054</v>
      </c>
    </row>
    <row r="30" spans="3:21" ht="8.25" customHeight="1" x14ac:dyDescent="0.2"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</row>
    <row r="31" spans="3:21" ht="20.100000000000001" customHeight="1" x14ac:dyDescent="0.2">
      <c r="D31" s="67" t="s">
        <v>28</v>
      </c>
      <c r="G31" s="107">
        <v>182</v>
      </c>
      <c r="H31" s="107">
        <v>0</v>
      </c>
      <c r="I31" s="107">
        <v>1750</v>
      </c>
      <c r="J31" s="107">
        <v>18493</v>
      </c>
      <c r="K31" s="107">
        <v>458</v>
      </c>
      <c r="L31" s="107">
        <v>2552</v>
      </c>
      <c r="M31" s="107">
        <v>187</v>
      </c>
      <c r="N31" s="107">
        <v>296</v>
      </c>
      <c r="O31" s="107">
        <v>77</v>
      </c>
      <c r="P31" s="107">
        <v>166</v>
      </c>
      <c r="Q31" s="107">
        <v>7</v>
      </c>
      <c r="R31" s="107">
        <v>206</v>
      </c>
      <c r="S31" s="107">
        <f>SUM(G31:R31)</f>
        <v>24374</v>
      </c>
    </row>
    <row r="32" spans="3:21" ht="20.100000000000001" customHeight="1" x14ac:dyDescent="0.2">
      <c r="D32" s="67" t="s">
        <v>29</v>
      </c>
      <c r="G32" s="107">
        <v>0</v>
      </c>
      <c r="H32" s="107">
        <v>85</v>
      </c>
      <c r="I32" s="107">
        <v>97</v>
      </c>
      <c r="J32" s="107">
        <v>49</v>
      </c>
      <c r="K32" s="107">
        <v>0</v>
      </c>
      <c r="L32" s="107">
        <v>55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269</v>
      </c>
      <c r="S32" s="107">
        <f t="shared" ref="S32:S34" si="7">SUM(G32:R32)</f>
        <v>555</v>
      </c>
    </row>
    <row r="33" spans="2:21" ht="20.100000000000001" customHeight="1" x14ac:dyDescent="0.2">
      <c r="D33" s="67" t="s">
        <v>30</v>
      </c>
      <c r="G33" s="107">
        <v>0</v>
      </c>
      <c r="H33" s="107">
        <v>0</v>
      </c>
      <c r="I33" s="107">
        <v>0</v>
      </c>
      <c r="J33" s="107">
        <v>296</v>
      </c>
      <c r="K33" s="107">
        <v>0</v>
      </c>
      <c r="L33" s="107">
        <v>274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534</v>
      </c>
      <c r="S33" s="107">
        <f t="shared" si="7"/>
        <v>1104</v>
      </c>
    </row>
    <row r="34" spans="2:21" ht="20.100000000000001" customHeight="1" x14ac:dyDescent="0.2">
      <c r="D34" s="67" t="s">
        <v>31</v>
      </c>
      <c r="G34" s="107">
        <v>1035</v>
      </c>
      <c r="H34" s="107">
        <v>1211</v>
      </c>
      <c r="I34" s="107">
        <v>1066</v>
      </c>
      <c r="J34" s="107">
        <v>1285</v>
      </c>
      <c r="K34" s="107">
        <v>1100</v>
      </c>
      <c r="L34" s="107">
        <v>1257</v>
      </c>
      <c r="M34" s="107">
        <v>1127</v>
      </c>
      <c r="N34" s="107">
        <v>1210</v>
      </c>
      <c r="O34" s="107">
        <v>1192</v>
      </c>
      <c r="P34" s="107">
        <v>1143</v>
      </c>
      <c r="Q34" s="107">
        <v>1227</v>
      </c>
      <c r="R34" s="107">
        <v>1168</v>
      </c>
      <c r="S34" s="107">
        <f t="shared" si="7"/>
        <v>14021</v>
      </c>
    </row>
    <row r="35" spans="2:21" ht="15.75" customHeight="1" x14ac:dyDescent="0.2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</row>
    <row r="36" spans="2:21" s="65" customFormat="1" ht="18" customHeight="1" x14ac:dyDescent="0.4">
      <c r="C36" s="65" t="s">
        <v>33</v>
      </c>
      <c r="G36" s="112">
        <f>G29+G9</f>
        <v>7531</v>
      </c>
      <c r="H36" s="112">
        <f t="shared" ref="H36:S36" si="8">H29+H9</f>
        <v>5614</v>
      </c>
      <c r="I36" s="112">
        <f t="shared" si="8"/>
        <v>7812</v>
      </c>
      <c r="J36" s="112">
        <f t="shared" si="8"/>
        <v>30829</v>
      </c>
      <c r="K36" s="112">
        <f t="shared" si="8"/>
        <v>4103</v>
      </c>
      <c r="L36" s="112">
        <f t="shared" si="8"/>
        <v>7050</v>
      </c>
      <c r="M36" s="112">
        <f t="shared" si="8"/>
        <v>7506</v>
      </c>
      <c r="N36" s="112">
        <f t="shared" si="8"/>
        <v>5263</v>
      </c>
      <c r="O36" s="112">
        <f t="shared" si="8"/>
        <v>5581</v>
      </c>
      <c r="P36" s="112">
        <f t="shared" si="8"/>
        <v>4881</v>
      </c>
      <c r="Q36" s="112">
        <f t="shared" si="8"/>
        <v>3408</v>
      </c>
      <c r="R36" s="112">
        <f t="shared" si="8"/>
        <v>3866</v>
      </c>
      <c r="S36" s="112">
        <f t="shared" si="8"/>
        <v>93444</v>
      </c>
      <c r="U36" s="105"/>
    </row>
    <row r="37" spans="2:21" ht="8.25" customHeight="1" x14ac:dyDescent="0.2"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2:21" ht="15.75" customHeight="1" x14ac:dyDescent="0.2">
      <c r="G38" s="107"/>
      <c r="J38" s="118"/>
      <c r="M38" s="107"/>
      <c r="P38" s="107"/>
      <c r="R38" s="107"/>
      <c r="S38" s="107"/>
    </row>
    <row r="39" spans="2:21" ht="11.25" customHeight="1" x14ac:dyDescent="0.2">
      <c r="S39" s="107"/>
    </row>
    <row r="40" spans="2:21" ht="9" customHeight="1" x14ac:dyDescent="0.2"/>
    <row r="41" spans="2:21" x14ac:dyDescent="0.2">
      <c r="B41" s="119"/>
      <c r="C41" s="119"/>
    </row>
    <row r="42" spans="2:21" ht="15" thickBot="1" x14ac:dyDescent="0.25">
      <c r="C42" s="125"/>
      <c r="D42" s="125"/>
      <c r="E42" s="125"/>
      <c r="F42" s="125"/>
      <c r="M42" s="107"/>
      <c r="N42" s="107"/>
      <c r="O42" s="107"/>
      <c r="P42" s="107"/>
      <c r="Q42" s="107"/>
      <c r="R42" s="107"/>
    </row>
    <row r="43" spans="2:21" ht="15" thickTop="1" x14ac:dyDescent="0.2">
      <c r="C43" s="119" t="s">
        <v>34</v>
      </c>
      <c r="D43" s="119"/>
      <c r="E43" s="107"/>
    </row>
    <row r="44" spans="2:21" x14ac:dyDescent="0.2">
      <c r="C44" s="119" t="s">
        <v>35</v>
      </c>
      <c r="D44" s="119"/>
      <c r="E44" s="107"/>
    </row>
  </sheetData>
  <mergeCells count="1">
    <mergeCell ref="C6:F6"/>
  </mergeCells>
  <printOptions horizontalCentered="1"/>
  <pageMargins left="0.25" right="0.25" top="1.25" bottom="0.75" header="0.3" footer="0.3"/>
  <pageSetup paperSize="9" scale="64" orientation="portrait" r:id="rId1"/>
  <headerFooter alignWithMargins="0">
    <oddHeader>&amp;C&amp;"Arial,Bold"BUREAU OF THE TREASURY&amp;"Arial,Regular"
&amp;"Arial,Italic"Statistical Data Analysis Division</oddHeader>
  </headerFooter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T42"/>
  <sheetViews>
    <sheetView zoomScaleNormal="100" workbookViewId="0">
      <selection activeCell="K40" sqref="K40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4.140625" style="67" customWidth="1"/>
    <col min="7" max="19" width="9.28515625" style="67" customWidth="1"/>
    <col min="20" max="16384" width="9.140625" style="67"/>
  </cols>
  <sheetData>
    <row r="1" spans="2:19" ht="1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2:19" ht="15" x14ac:dyDescent="0.25">
      <c r="B2" s="65" t="s">
        <v>40</v>
      </c>
    </row>
    <row r="3" spans="2:19" x14ac:dyDescent="0.2">
      <c r="B3" s="67" t="s">
        <v>2</v>
      </c>
    </row>
    <row r="4" spans="2:19" x14ac:dyDescent="0.2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2:19" ht="15.75" customHeight="1" thickBot="1" x14ac:dyDescent="0.2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19" s="126" customFormat="1" ht="27" customHeight="1" thickBot="1" x14ac:dyDescent="0.25">
      <c r="C6" s="181" t="s">
        <v>3</v>
      </c>
      <c r="D6" s="180"/>
      <c r="E6" s="180"/>
      <c r="F6" s="180"/>
      <c r="G6" s="127" t="s">
        <v>4</v>
      </c>
      <c r="H6" s="127" t="s">
        <v>5</v>
      </c>
      <c r="I6" s="127" t="s">
        <v>6</v>
      </c>
      <c r="J6" s="127" t="s">
        <v>7</v>
      </c>
      <c r="K6" s="127" t="s">
        <v>8</v>
      </c>
      <c r="L6" s="127" t="s">
        <v>9</v>
      </c>
      <c r="M6" s="127" t="s">
        <v>10</v>
      </c>
      <c r="N6" s="127" t="s">
        <v>11</v>
      </c>
      <c r="O6" s="127" t="s">
        <v>12</v>
      </c>
      <c r="P6" s="127" t="s">
        <v>13</v>
      </c>
      <c r="Q6" s="127" t="s">
        <v>14</v>
      </c>
      <c r="R6" s="127" t="s">
        <v>15</v>
      </c>
      <c r="S6" s="128" t="s">
        <v>16</v>
      </c>
    </row>
    <row r="7" spans="2:19" ht="3.75" customHeight="1" x14ac:dyDescent="0.25"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2:19" ht="16.5" customHeight="1" x14ac:dyDescent="0.25"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2:19" s="65" customFormat="1" ht="20.100000000000001" customHeight="1" x14ac:dyDescent="0.25">
      <c r="C9" s="65" t="s">
        <v>17</v>
      </c>
      <c r="G9" s="120">
        <f>G11+G14+G15+G16+G17+G18+G19+G25</f>
        <v>7648</v>
      </c>
      <c r="H9" s="120">
        <f t="shared" ref="H9:S9" si="0">H11+H14+H15+H16+H17+H18+H19+H25</f>
        <v>5696</v>
      </c>
      <c r="I9" s="120">
        <f t="shared" si="0"/>
        <v>3833</v>
      </c>
      <c r="J9" s="120">
        <f t="shared" si="0"/>
        <v>3179</v>
      </c>
      <c r="K9" s="120">
        <f t="shared" si="0"/>
        <v>1742</v>
      </c>
      <c r="L9" s="120">
        <f t="shared" si="0"/>
        <v>1968</v>
      </c>
      <c r="M9" s="120">
        <f t="shared" si="0"/>
        <v>6735</v>
      </c>
      <c r="N9" s="120">
        <f t="shared" si="0"/>
        <v>2071</v>
      </c>
      <c r="O9" s="120">
        <f t="shared" si="0"/>
        <v>5920</v>
      </c>
      <c r="P9" s="120">
        <f t="shared" si="0"/>
        <v>1864</v>
      </c>
      <c r="Q9" s="120">
        <f t="shared" si="0"/>
        <v>2445</v>
      </c>
      <c r="R9" s="120">
        <f t="shared" si="0"/>
        <v>4322</v>
      </c>
      <c r="S9" s="120">
        <f t="shared" si="0"/>
        <v>47423</v>
      </c>
    </row>
    <row r="10" spans="2:19" ht="3.75" customHeight="1" x14ac:dyDescent="0.2"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19" s="65" customFormat="1" ht="20.100000000000001" customHeight="1" x14ac:dyDescent="0.35">
      <c r="D11" s="67" t="s">
        <v>18</v>
      </c>
      <c r="G11" s="121">
        <f>SUM(G12:G13)</f>
        <v>251</v>
      </c>
      <c r="H11" s="121">
        <f t="shared" ref="H11:S11" si="1">SUM(H12:H13)</f>
        <v>162</v>
      </c>
      <c r="I11" s="121">
        <f t="shared" si="1"/>
        <v>104</v>
      </c>
      <c r="J11" s="121">
        <f t="shared" si="1"/>
        <v>159</v>
      </c>
      <c r="K11" s="121">
        <f t="shared" si="1"/>
        <v>140</v>
      </c>
      <c r="L11" s="121">
        <f t="shared" si="1"/>
        <v>158</v>
      </c>
      <c r="M11" s="121">
        <f t="shared" si="1"/>
        <v>178</v>
      </c>
      <c r="N11" s="121">
        <f t="shared" si="1"/>
        <v>3</v>
      </c>
      <c r="O11" s="121">
        <f t="shared" si="1"/>
        <v>1324</v>
      </c>
      <c r="P11" s="121">
        <f t="shared" si="1"/>
        <v>34</v>
      </c>
      <c r="Q11" s="121">
        <f t="shared" si="1"/>
        <v>3</v>
      </c>
      <c r="R11" s="121">
        <f t="shared" si="1"/>
        <v>916</v>
      </c>
      <c r="S11" s="121">
        <f t="shared" si="1"/>
        <v>3432</v>
      </c>
    </row>
    <row r="12" spans="2:19" ht="20.100000000000001" customHeight="1" x14ac:dyDescent="0.2">
      <c r="F12" s="67" t="s">
        <v>19</v>
      </c>
      <c r="G12" s="107">
        <v>222</v>
      </c>
      <c r="H12" s="107">
        <v>122</v>
      </c>
      <c r="I12" s="107">
        <v>94</v>
      </c>
      <c r="J12" s="107">
        <v>119</v>
      </c>
      <c r="K12" s="107">
        <v>135</v>
      </c>
      <c r="L12" s="107">
        <v>140</v>
      </c>
      <c r="M12" s="107">
        <v>143</v>
      </c>
      <c r="N12" s="107">
        <v>0</v>
      </c>
      <c r="O12" s="107">
        <v>1321</v>
      </c>
      <c r="P12" s="107">
        <v>0</v>
      </c>
      <c r="Q12" s="107">
        <v>0</v>
      </c>
      <c r="R12" s="107">
        <v>879</v>
      </c>
      <c r="S12" s="107">
        <f>SUM(G12:R12)</f>
        <v>3175</v>
      </c>
    </row>
    <row r="13" spans="2:19" ht="20.100000000000001" customHeight="1" x14ac:dyDescent="0.2">
      <c r="F13" s="67" t="s">
        <v>20</v>
      </c>
      <c r="G13" s="107">
        <v>29</v>
      </c>
      <c r="H13" s="107">
        <v>40</v>
      </c>
      <c r="I13" s="107">
        <v>10</v>
      </c>
      <c r="J13" s="107">
        <v>40</v>
      </c>
      <c r="K13" s="107">
        <v>5</v>
      </c>
      <c r="L13" s="107">
        <v>18</v>
      </c>
      <c r="M13" s="107">
        <v>35</v>
      </c>
      <c r="N13" s="107">
        <v>3</v>
      </c>
      <c r="O13" s="107">
        <v>3</v>
      </c>
      <c r="P13" s="107">
        <v>34</v>
      </c>
      <c r="Q13" s="107">
        <v>3</v>
      </c>
      <c r="R13" s="107">
        <v>37</v>
      </c>
      <c r="S13" s="107">
        <f t="shared" ref="S13:S18" si="2">SUM(G13:R13)</f>
        <v>257</v>
      </c>
    </row>
    <row r="14" spans="2:19" ht="20.100000000000001" customHeight="1" x14ac:dyDescent="0.2">
      <c r="D14" s="67" t="s">
        <v>21</v>
      </c>
      <c r="G14" s="107">
        <v>164</v>
      </c>
      <c r="H14" s="107">
        <v>5</v>
      </c>
      <c r="I14" s="107">
        <v>0</v>
      </c>
      <c r="J14" s="107">
        <v>8</v>
      </c>
      <c r="K14" s="107">
        <v>0</v>
      </c>
      <c r="L14" s="107">
        <v>0</v>
      </c>
      <c r="M14" s="107">
        <v>3</v>
      </c>
      <c r="N14" s="107">
        <v>0</v>
      </c>
      <c r="O14" s="107">
        <v>0</v>
      </c>
      <c r="P14" s="107">
        <v>3</v>
      </c>
      <c r="Q14" s="107">
        <v>6</v>
      </c>
      <c r="R14" s="107">
        <v>1</v>
      </c>
      <c r="S14" s="107">
        <f t="shared" si="2"/>
        <v>190</v>
      </c>
    </row>
    <row r="15" spans="2:19" ht="20.100000000000001" customHeight="1" x14ac:dyDescent="0.2">
      <c r="D15" s="67" t="s">
        <v>22</v>
      </c>
      <c r="G15" s="107">
        <v>6512</v>
      </c>
      <c r="H15" s="107">
        <v>5379</v>
      </c>
      <c r="I15" s="107">
        <v>3554</v>
      </c>
      <c r="J15" s="107">
        <v>2760</v>
      </c>
      <c r="K15" s="107">
        <v>1285</v>
      </c>
      <c r="L15" s="107">
        <v>443</v>
      </c>
      <c r="M15" s="107">
        <v>5987</v>
      </c>
      <c r="N15" s="107">
        <v>1900</v>
      </c>
      <c r="O15" s="107">
        <v>4422</v>
      </c>
      <c r="P15" s="107">
        <v>1561</v>
      </c>
      <c r="Q15" s="107">
        <v>1993</v>
      </c>
      <c r="R15" s="107">
        <v>1405</v>
      </c>
      <c r="S15" s="107">
        <f t="shared" si="2"/>
        <v>37201</v>
      </c>
    </row>
    <row r="16" spans="2:19" ht="20.100000000000001" customHeight="1" x14ac:dyDescent="0.2">
      <c r="D16" s="67" t="s">
        <v>61</v>
      </c>
      <c r="G16" s="107">
        <v>201</v>
      </c>
      <c r="H16" s="107">
        <v>44</v>
      </c>
      <c r="I16" s="107">
        <v>96</v>
      </c>
      <c r="J16" s="107">
        <v>80</v>
      </c>
      <c r="K16" s="107">
        <v>61</v>
      </c>
      <c r="L16" s="107">
        <v>1069</v>
      </c>
      <c r="M16" s="107">
        <v>30</v>
      </c>
      <c r="N16" s="107">
        <v>33</v>
      </c>
      <c r="O16" s="107">
        <v>95</v>
      </c>
      <c r="P16" s="107">
        <v>67</v>
      </c>
      <c r="Q16" s="107">
        <v>35</v>
      </c>
      <c r="R16" s="107">
        <v>434</v>
      </c>
      <c r="S16" s="107">
        <f t="shared" si="2"/>
        <v>2245</v>
      </c>
    </row>
    <row r="17" spans="3:20" ht="20.100000000000001" customHeight="1" x14ac:dyDescent="0.2">
      <c r="D17" s="67" t="s">
        <v>62</v>
      </c>
      <c r="G17" s="107">
        <v>444</v>
      </c>
      <c r="H17" s="107">
        <v>32</v>
      </c>
      <c r="I17" s="107">
        <v>29</v>
      </c>
      <c r="J17" s="107">
        <v>116</v>
      </c>
      <c r="K17" s="107">
        <v>34</v>
      </c>
      <c r="L17" s="107">
        <v>93</v>
      </c>
      <c r="M17" s="107">
        <v>465</v>
      </c>
      <c r="N17" s="107">
        <v>29</v>
      </c>
      <c r="O17" s="107">
        <v>32</v>
      </c>
      <c r="P17" s="107">
        <v>142</v>
      </c>
      <c r="Q17" s="107">
        <v>66</v>
      </c>
      <c r="R17" s="107">
        <v>10</v>
      </c>
      <c r="S17" s="107">
        <f t="shared" si="2"/>
        <v>1492</v>
      </c>
    </row>
    <row r="18" spans="3:20" ht="20.100000000000001" customHeight="1" x14ac:dyDescent="0.2">
      <c r="D18" s="67" t="s">
        <v>66</v>
      </c>
      <c r="G18" s="107">
        <v>5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5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f t="shared" si="2"/>
        <v>10</v>
      </c>
    </row>
    <row r="19" spans="3:20" ht="20.100000000000001" customHeight="1" x14ac:dyDescent="0.2">
      <c r="D19" s="67" t="s">
        <v>49</v>
      </c>
      <c r="G19" s="122">
        <f>SUM(G21:G23)</f>
        <v>4</v>
      </c>
      <c r="H19" s="122">
        <f t="shared" ref="H19:S19" si="3">SUM(H21:H23)</f>
        <v>15</v>
      </c>
      <c r="I19" s="122">
        <f t="shared" si="3"/>
        <v>1</v>
      </c>
      <c r="J19" s="122">
        <f t="shared" si="3"/>
        <v>9</v>
      </c>
      <c r="K19" s="122">
        <f t="shared" si="3"/>
        <v>176</v>
      </c>
      <c r="L19" s="122">
        <f t="shared" si="3"/>
        <v>158</v>
      </c>
      <c r="M19" s="122">
        <f t="shared" si="3"/>
        <v>4</v>
      </c>
      <c r="N19" s="122">
        <f t="shared" si="3"/>
        <v>63</v>
      </c>
      <c r="O19" s="122">
        <f t="shared" si="3"/>
        <v>5</v>
      </c>
      <c r="P19" s="122">
        <f t="shared" si="3"/>
        <v>7</v>
      </c>
      <c r="Q19" s="122">
        <f t="shared" si="3"/>
        <v>303</v>
      </c>
      <c r="R19" s="122">
        <f t="shared" si="3"/>
        <v>1458</v>
      </c>
      <c r="S19" s="122">
        <f t="shared" si="3"/>
        <v>2203</v>
      </c>
      <c r="T19" s="109"/>
    </row>
    <row r="20" spans="3:20" ht="20.100000000000001" customHeight="1" x14ac:dyDescent="0.2">
      <c r="F20" s="67" t="s">
        <v>57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3:20" ht="20.100000000000001" customHeight="1" x14ac:dyDescent="0.2">
      <c r="F21" s="67" t="s">
        <v>26</v>
      </c>
      <c r="G21" s="107">
        <v>1</v>
      </c>
      <c r="H21" s="107">
        <v>1</v>
      </c>
      <c r="I21" s="107">
        <v>1</v>
      </c>
      <c r="J21" s="107">
        <v>0</v>
      </c>
      <c r="K21" s="107">
        <v>0</v>
      </c>
      <c r="L21" s="107">
        <v>1</v>
      </c>
      <c r="M21" s="107">
        <v>1</v>
      </c>
      <c r="N21" s="107">
        <v>1</v>
      </c>
      <c r="O21" s="107">
        <v>0</v>
      </c>
      <c r="P21" s="107">
        <v>1</v>
      </c>
      <c r="Q21" s="107">
        <v>1</v>
      </c>
      <c r="R21" s="107">
        <v>1</v>
      </c>
      <c r="S21" s="107">
        <v>9</v>
      </c>
    </row>
    <row r="22" spans="3:20" ht="20.100000000000001" customHeight="1" x14ac:dyDescent="0.2">
      <c r="F22" s="67" t="s">
        <v>58</v>
      </c>
      <c r="G22" s="107">
        <v>0</v>
      </c>
      <c r="H22" s="107">
        <v>0</v>
      </c>
      <c r="I22" s="107">
        <v>0</v>
      </c>
      <c r="J22" s="107">
        <v>4</v>
      </c>
      <c r="K22" s="107">
        <v>2</v>
      </c>
      <c r="L22" s="107">
        <v>0</v>
      </c>
      <c r="M22" s="107">
        <v>1</v>
      </c>
      <c r="N22" s="107">
        <v>0</v>
      </c>
      <c r="O22" s="107">
        <v>5</v>
      </c>
      <c r="P22" s="107">
        <v>6</v>
      </c>
      <c r="Q22" s="107">
        <v>7</v>
      </c>
      <c r="R22" s="107">
        <v>4</v>
      </c>
      <c r="S22" s="107">
        <v>29</v>
      </c>
    </row>
    <row r="23" spans="3:20" ht="20.100000000000001" customHeight="1" x14ac:dyDescent="0.2">
      <c r="F23" s="67" t="s">
        <v>59</v>
      </c>
      <c r="G23" s="107">
        <v>3</v>
      </c>
      <c r="H23" s="107">
        <v>14</v>
      </c>
      <c r="I23" s="107">
        <v>0</v>
      </c>
      <c r="J23" s="107">
        <v>5</v>
      </c>
      <c r="K23" s="107">
        <v>174</v>
      </c>
      <c r="L23" s="107">
        <v>157</v>
      </c>
      <c r="M23" s="107">
        <v>2</v>
      </c>
      <c r="N23" s="107">
        <v>62</v>
      </c>
      <c r="O23" s="107">
        <v>0</v>
      </c>
      <c r="P23" s="107">
        <v>0</v>
      </c>
      <c r="Q23" s="107">
        <v>295</v>
      </c>
      <c r="R23" s="107">
        <v>1453</v>
      </c>
      <c r="S23" s="107">
        <v>2165</v>
      </c>
    </row>
    <row r="24" spans="3:20" x14ac:dyDescent="0.2"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3:20" ht="21" customHeight="1" x14ac:dyDescent="0.25">
      <c r="D25" s="65" t="s">
        <v>55</v>
      </c>
      <c r="G25" s="122">
        <f>G26</f>
        <v>67</v>
      </c>
      <c r="H25" s="122">
        <f t="shared" ref="H25:S25" si="4">H26</f>
        <v>59</v>
      </c>
      <c r="I25" s="122">
        <f t="shared" si="4"/>
        <v>49</v>
      </c>
      <c r="J25" s="122">
        <f t="shared" si="4"/>
        <v>47</v>
      </c>
      <c r="K25" s="122">
        <f t="shared" si="4"/>
        <v>46</v>
      </c>
      <c r="L25" s="122">
        <f t="shared" si="4"/>
        <v>47</v>
      </c>
      <c r="M25" s="122">
        <f t="shared" si="4"/>
        <v>63</v>
      </c>
      <c r="N25" s="122">
        <f t="shared" si="4"/>
        <v>43</v>
      </c>
      <c r="O25" s="122">
        <f t="shared" si="4"/>
        <v>42</v>
      </c>
      <c r="P25" s="122">
        <f t="shared" si="4"/>
        <v>50</v>
      </c>
      <c r="Q25" s="122">
        <f t="shared" si="4"/>
        <v>39</v>
      </c>
      <c r="R25" s="122">
        <f t="shared" si="4"/>
        <v>98</v>
      </c>
      <c r="S25" s="122">
        <f t="shared" si="4"/>
        <v>650</v>
      </c>
    </row>
    <row r="26" spans="3:20" ht="21" customHeight="1" x14ac:dyDescent="0.2">
      <c r="E26" s="67" t="s">
        <v>56</v>
      </c>
      <c r="G26" s="107">
        <v>67</v>
      </c>
      <c r="H26" s="107">
        <v>59</v>
      </c>
      <c r="I26" s="107">
        <v>49</v>
      </c>
      <c r="J26" s="107">
        <v>47</v>
      </c>
      <c r="K26" s="107">
        <v>46</v>
      </c>
      <c r="L26" s="107">
        <v>47</v>
      </c>
      <c r="M26" s="107">
        <v>63</v>
      </c>
      <c r="N26" s="107">
        <v>43</v>
      </c>
      <c r="O26" s="107">
        <v>42</v>
      </c>
      <c r="P26" s="107">
        <v>50</v>
      </c>
      <c r="Q26" s="107">
        <v>39</v>
      </c>
      <c r="R26" s="107">
        <v>98</v>
      </c>
      <c r="S26" s="107">
        <f>SUM(G26:R26)</f>
        <v>650</v>
      </c>
    </row>
    <row r="27" spans="3:20" x14ac:dyDescent="0.2"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</row>
    <row r="28" spans="3:20" s="65" customFormat="1" ht="20.100000000000001" customHeight="1" x14ac:dyDescent="0.25">
      <c r="C28" s="65" t="s">
        <v>27</v>
      </c>
      <c r="G28" s="120">
        <f>SUM(G30:G34)</f>
        <v>1702</v>
      </c>
      <c r="H28" s="120">
        <f t="shared" ref="H28:S28" si="5">SUM(H30:H34)</f>
        <v>1266</v>
      </c>
      <c r="I28" s="120">
        <f t="shared" si="5"/>
        <v>4761</v>
      </c>
      <c r="J28" s="120">
        <f t="shared" si="5"/>
        <v>3096</v>
      </c>
      <c r="K28" s="120">
        <f t="shared" si="5"/>
        <v>7676</v>
      </c>
      <c r="L28" s="120">
        <f t="shared" si="5"/>
        <v>6966</v>
      </c>
      <c r="M28" s="120">
        <f t="shared" si="5"/>
        <v>1210</v>
      </c>
      <c r="N28" s="120">
        <f t="shared" si="5"/>
        <v>1356</v>
      </c>
      <c r="O28" s="120">
        <f t="shared" si="5"/>
        <v>1299</v>
      </c>
      <c r="P28" s="120">
        <f t="shared" si="5"/>
        <v>1728</v>
      </c>
      <c r="Q28" s="120">
        <f t="shared" si="5"/>
        <v>1338</v>
      </c>
      <c r="R28" s="120">
        <f t="shared" si="5"/>
        <v>1192</v>
      </c>
      <c r="S28" s="120">
        <f t="shared" si="5"/>
        <v>33590</v>
      </c>
    </row>
    <row r="29" spans="3:20" ht="8.25" customHeight="1" x14ac:dyDescent="0.2"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3:20" ht="20.100000000000001" customHeight="1" x14ac:dyDescent="0.2">
      <c r="D30" s="67" t="s">
        <v>28</v>
      </c>
      <c r="G30" s="107">
        <v>630</v>
      </c>
      <c r="H30" s="107">
        <v>14</v>
      </c>
      <c r="I30" s="107">
        <v>3609</v>
      </c>
      <c r="J30" s="107">
        <v>1678</v>
      </c>
      <c r="K30" s="107">
        <v>6507</v>
      </c>
      <c r="L30" s="107">
        <v>5442</v>
      </c>
      <c r="M30" s="107">
        <v>6</v>
      </c>
      <c r="N30" s="107">
        <v>82</v>
      </c>
      <c r="O30" s="107">
        <v>175</v>
      </c>
      <c r="P30" s="107">
        <v>648</v>
      </c>
      <c r="Q30" s="107">
        <v>50</v>
      </c>
      <c r="R30" s="107">
        <v>62</v>
      </c>
      <c r="S30" s="107">
        <f>SUM(G30:R30)</f>
        <v>18903</v>
      </c>
    </row>
    <row r="31" spans="3:20" ht="20.100000000000001" customHeight="1" x14ac:dyDescent="0.2">
      <c r="D31" s="67" t="s">
        <v>29</v>
      </c>
      <c r="G31" s="107">
        <v>38</v>
      </c>
      <c r="H31" s="107">
        <v>0</v>
      </c>
      <c r="I31" s="107">
        <v>0</v>
      </c>
      <c r="J31" s="107">
        <v>0</v>
      </c>
      <c r="K31" s="107">
        <v>0</v>
      </c>
      <c r="L31" s="107">
        <v>50</v>
      </c>
      <c r="M31" s="107">
        <v>137</v>
      </c>
      <c r="N31" s="107">
        <v>0</v>
      </c>
      <c r="O31" s="107">
        <v>40</v>
      </c>
      <c r="P31" s="107">
        <v>83</v>
      </c>
      <c r="Q31" s="107">
        <v>0</v>
      </c>
      <c r="R31" s="107">
        <v>133</v>
      </c>
      <c r="S31" s="107">
        <f t="shared" ref="S31:S34" si="6">SUM(G31:R31)</f>
        <v>481</v>
      </c>
    </row>
    <row r="32" spans="3:20" ht="20.100000000000001" customHeight="1" x14ac:dyDescent="0.2">
      <c r="D32" s="67" t="s">
        <v>30</v>
      </c>
      <c r="G32" s="107">
        <v>0</v>
      </c>
      <c r="H32" s="107">
        <v>0</v>
      </c>
      <c r="I32" s="107">
        <v>0</v>
      </c>
      <c r="J32" s="107">
        <v>238</v>
      </c>
      <c r="K32" s="107">
        <v>0</v>
      </c>
      <c r="L32" s="107">
        <v>308</v>
      </c>
      <c r="M32" s="107">
        <v>0</v>
      </c>
      <c r="N32" s="107">
        <v>287</v>
      </c>
      <c r="O32" s="107">
        <v>0</v>
      </c>
      <c r="P32" s="107">
        <v>0</v>
      </c>
      <c r="Q32" s="107">
        <v>277</v>
      </c>
      <c r="R32" s="107">
        <v>14</v>
      </c>
      <c r="S32" s="107">
        <f t="shared" si="6"/>
        <v>1124</v>
      </c>
    </row>
    <row r="33" spans="3:20" ht="20.100000000000001" customHeight="1" x14ac:dyDescent="0.2">
      <c r="D33" s="67" t="s">
        <v>31</v>
      </c>
      <c r="G33" s="107">
        <v>1032</v>
      </c>
      <c r="H33" s="107">
        <v>1252</v>
      </c>
      <c r="I33" s="107">
        <v>1149</v>
      </c>
      <c r="J33" s="107">
        <v>1179</v>
      </c>
      <c r="K33" s="107">
        <v>1169</v>
      </c>
      <c r="L33" s="107">
        <v>1153</v>
      </c>
      <c r="M33" s="107">
        <v>1066</v>
      </c>
      <c r="N33" s="107">
        <v>987</v>
      </c>
      <c r="O33" s="107">
        <v>1084</v>
      </c>
      <c r="P33" s="107">
        <v>997</v>
      </c>
      <c r="Q33" s="107">
        <v>1008</v>
      </c>
      <c r="R33" s="107">
        <v>963</v>
      </c>
      <c r="S33" s="107">
        <f t="shared" si="6"/>
        <v>13039</v>
      </c>
    </row>
    <row r="34" spans="3:20" ht="20.100000000000001" customHeight="1" x14ac:dyDescent="0.2">
      <c r="D34" s="67" t="s">
        <v>32</v>
      </c>
      <c r="G34" s="107">
        <v>2</v>
      </c>
      <c r="H34" s="107">
        <v>0</v>
      </c>
      <c r="I34" s="107">
        <v>3</v>
      </c>
      <c r="J34" s="107">
        <v>1</v>
      </c>
      <c r="K34" s="107">
        <v>0</v>
      </c>
      <c r="L34" s="107">
        <v>13</v>
      </c>
      <c r="M34" s="107">
        <v>1</v>
      </c>
      <c r="N34" s="107">
        <v>0</v>
      </c>
      <c r="O34" s="107">
        <v>0</v>
      </c>
      <c r="P34" s="107">
        <v>0</v>
      </c>
      <c r="Q34" s="107">
        <v>3</v>
      </c>
      <c r="R34" s="107">
        <v>20</v>
      </c>
      <c r="S34" s="107">
        <f t="shared" si="6"/>
        <v>43</v>
      </c>
    </row>
    <row r="35" spans="3:20" ht="9.75" customHeight="1" x14ac:dyDescent="0.2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</row>
    <row r="36" spans="3:20" s="65" customFormat="1" ht="18" customHeight="1" x14ac:dyDescent="0.4">
      <c r="C36" s="65" t="s">
        <v>33</v>
      </c>
      <c r="G36" s="112">
        <f>G28+G9</f>
        <v>9350</v>
      </c>
      <c r="H36" s="112">
        <f t="shared" ref="H36:S36" si="7">H28+H9</f>
        <v>6962</v>
      </c>
      <c r="I36" s="112">
        <f t="shared" si="7"/>
        <v>8594</v>
      </c>
      <c r="J36" s="112">
        <f t="shared" si="7"/>
        <v>6275</v>
      </c>
      <c r="K36" s="112">
        <f t="shared" si="7"/>
        <v>9418</v>
      </c>
      <c r="L36" s="112">
        <f t="shared" si="7"/>
        <v>8934</v>
      </c>
      <c r="M36" s="112">
        <f t="shared" si="7"/>
        <v>7945</v>
      </c>
      <c r="N36" s="112">
        <f t="shared" si="7"/>
        <v>3427</v>
      </c>
      <c r="O36" s="112">
        <f t="shared" si="7"/>
        <v>7219</v>
      </c>
      <c r="P36" s="112">
        <f t="shared" si="7"/>
        <v>3592</v>
      </c>
      <c r="Q36" s="112">
        <f t="shared" si="7"/>
        <v>3783</v>
      </c>
      <c r="R36" s="112">
        <f t="shared" si="7"/>
        <v>5514</v>
      </c>
      <c r="S36" s="112">
        <f t="shared" si="7"/>
        <v>81013</v>
      </c>
      <c r="T36" s="105"/>
    </row>
    <row r="37" spans="3:20" ht="8.25" customHeight="1" x14ac:dyDescent="0.2"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3:20" ht="15.75" customHeight="1" x14ac:dyDescent="0.2">
      <c r="G38" s="107"/>
      <c r="J38" s="118"/>
      <c r="M38" s="107"/>
      <c r="P38" s="107"/>
      <c r="R38" s="107"/>
      <c r="S38" s="107"/>
    </row>
    <row r="39" spans="3:20" ht="11.25" customHeight="1" x14ac:dyDescent="0.2">
      <c r="S39" s="107"/>
    </row>
    <row r="40" spans="3:20" ht="15" thickBot="1" x14ac:dyDescent="0.25">
      <c r="C40" s="125"/>
      <c r="D40" s="125"/>
      <c r="E40" s="125"/>
      <c r="F40" s="125"/>
      <c r="M40" s="107"/>
      <c r="N40" s="107"/>
      <c r="O40" s="107"/>
      <c r="P40" s="107"/>
      <c r="Q40" s="107"/>
      <c r="R40" s="107"/>
    </row>
    <row r="41" spans="3:20" ht="15" thickTop="1" x14ac:dyDescent="0.2">
      <c r="C41" s="119" t="s">
        <v>34</v>
      </c>
      <c r="D41" s="119"/>
      <c r="E41" s="107"/>
    </row>
    <row r="42" spans="3:20" x14ac:dyDescent="0.2">
      <c r="C42" s="119" t="s">
        <v>35</v>
      </c>
      <c r="D42" s="119"/>
      <c r="E42" s="107"/>
    </row>
  </sheetData>
  <mergeCells count="1">
    <mergeCell ref="C6:F6"/>
  </mergeCells>
  <printOptions horizontalCentered="1"/>
  <pageMargins left="0.25" right="0.25" top="1.25" bottom="0.75" header="0.3" footer="0.3"/>
  <pageSetup paperSize="9" scale="61" orientation="portrait" r:id="rId1"/>
  <headerFooter alignWithMargins="0">
    <oddHeader>&amp;C&amp;"Arial,Bold"BUREAU OF THE TREASURY&amp;"Arial,Regular"
&amp;"Arial,Italic"Statistical Data Analysis Division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T43"/>
  <sheetViews>
    <sheetView zoomScaleNormal="100" workbookViewId="0">
      <selection activeCell="G9" sqref="G9:S9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4.42578125" style="67" customWidth="1"/>
    <col min="7" max="19" width="8.5703125" style="67" customWidth="1"/>
    <col min="20" max="16384" width="9.140625" style="67"/>
  </cols>
  <sheetData>
    <row r="1" spans="2:19" ht="1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2:19" ht="15" x14ac:dyDescent="0.25">
      <c r="B2" s="65" t="s">
        <v>39</v>
      </c>
    </row>
    <row r="3" spans="2:19" x14ac:dyDescent="0.2">
      <c r="B3" s="67" t="s">
        <v>2</v>
      </c>
    </row>
    <row r="4" spans="2:19" x14ac:dyDescent="0.2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2:19" ht="15.75" customHeight="1" thickBot="1" x14ac:dyDescent="0.2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19" s="126" customFormat="1" ht="26.25" customHeight="1" thickBot="1" x14ac:dyDescent="0.25">
      <c r="C6" s="181" t="s">
        <v>3</v>
      </c>
      <c r="D6" s="180"/>
      <c r="E6" s="180"/>
      <c r="F6" s="180"/>
      <c r="G6" s="127" t="s">
        <v>4</v>
      </c>
      <c r="H6" s="127" t="s">
        <v>5</v>
      </c>
      <c r="I6" s="127" t="s">
        <v>6</v>
      </c>
      <c r="J6" s="127" t="s">
        <v>7</v>
      </c>
      <c r="K6" s="127" t="s">
        <v>8</v>
      </c>
      <c r="L6" s="127" t="s">
        <v>9</v>
      </c>
      <c r="M6" s="127" t="s">
        <v>10</v>
      </c>
      <c r="N6" s="127" t="s">
        <v>11</v>
      </c>
      <c r="O6" s="127" t="s">
        <v>12</v>
      </c>
      <c r="P6" s="127" t="s">
        <v>13</v>
      </c>
      <c r="Q6" s="127" t="s">
        <v>14</v>
      </c>
      <c r="R6" s="127" t="s">
        <v>15</v>
      </c>
      <c r="S6" s="128" t="s">
        <v>16</v>
      </c>
    </row>
    <row r="7" spans="2:19" ht="3.75" customHeight="1" x14ac:dyDescent="0.25"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2:19" ht="16.5" customHeight="1" x14ac:dyDescent="0.25"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2:19" s="65" customFormat="1" ht="20.100000000000001" customHeight="1" x14ac:dyDescent="0.25">
      <c r="C9" s="65" t="s">
        <v>17</v>
      </c>
      <c r="G9" s="120">
        <f>G11+G14+G15+G16+G17+G18+G24</f>
        <v>6601</v>
      </c>
      <c r="H9" s="120">
        <f t="shared" ref="H9:S9" si="0">H11+H14+H15+H16+H17+H18+H24</f>
        <v>3277</v>
      </c>
      <c r="I9" s="120">
        <f t="shared" si="0"/>
        <v>4604</v>
      </c>
      <c r="J9" s="120">
        <f t="shared" si="0"/>
        <v>2493</v>
      </c>
      <c r="K9" s="120">
        <f t="shared" si="0"/>
        <v>3958</v>
      </c>
      <c r="L9" s="120">
        <f t="shared" si="0"/>
        <v>2164</v>
      </c>
      <c r="M9" s="120">
        <f t="shared" si="0"/>
        <v>6321</v>
      </c>
      <c r="N9" s="120">
        <f t="shared" si="0"/>
        <v>1683</v>
      </c>
      <c r="O9" s="120">
        <f t="shared" si="0"/>
        <v>2954</v>
      </c>
      <c r="P9" s="120">
        <f t="shared" si="0"/>
        <v>4447</v>
      </c>
      <c r="Q9" s="120">
        <f t="shared" si="0"/>
        <v>3806</v>
      </c>
      <c r="R9" s="120">
        <f t="shared" si="0"/>
        <v>2365</v>
      </c>
      <c r="S9" s="120">
        <f t="shared" si="0"/>
        <v>44673</v>
      </c>
    </row>
    <row r="10" spans="2:19" ht="3.75" customHeight="1" x14ac:dyDescent="0.2"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19" s="65" customFormat="1" ht="20.100000000000001" customHeight="1" x14ac:dyDescent="0.35">
      <c r="D11" s="67" t="s">
        <v>18</v>
      </c>
      <c r="G11" s="121">
        <f>SUM(G12:G13)</f>
        <v>53</v>
      </c>
      <c r="H11" s="121">
        <f t="shared" ref="H11:S11" si="1">SUM(H12:H13)</f>
        <v>90</v>
      </c>
      <c r="I11" s="121">
        <f t="shared" si="1"/>
        <v>32</v>
      </c>
      <c r="J11" s="121">
        <f t="shared" si="1"/>
        <v>164</v>
      </c>
      <c r="K11" s="121">
        <f t="shared" si="1"/>
        <v>92</v>
      </c>
      <c r="L11" s="121">
        <f t="shared" si="1"/>
        <v>261</v>
      </c>
      <c r="M11" s="121">
        <f t="shared" si="1"/>
        <v>65</v>
      </c>
      <c r="N11" s="121">
        <f t="shared" si="1"/>
        <v>155</v>
      </c>
      <c r="O11" s="121">
        <f t="shared" si="1"/>
        <v>79</v>
      </c>
      <c r="P11" s="121">
        <f t="shared" si="1"/>
        <v>149</v>
      </c>
      <c r="Q11" s="121">
        <f t="shared" si="1"/>
        <v>296</v>
      </c>
      <c r="R11" s="121">
        <f t="shared" si="1"/>
        <v>663</v>
      </c>
      <c r="S11" s="121">
        <f t="shared" si="1"/>
        <v>2099</v>
      </c>
    </row>
    <row r="12" spans="2:19" ht="20.100000000000001" customHeight="1" x14ac:dyDescent="0.2">
      <c r="F12" s="67" t="s">
        <v>19</v>
      </c>
      <c r="G12" s="107">
        <v>10</v>
      </c>
      <c r="H12" s="107">
        <v>30</v>
      </c>
      <c r="I12" s="107">
        <v>10</v>
      </c>
      <c r="J12" s="107">
        <v>89</v>
      </c>
      <c r="K12" s="107">
        <v>33</v>
      </c>
      <c r="L12" s="107">
        <v>242</v>
      </c>
      <c r="M12" s="107">
        <v>26</v>
      </c>
      <c r="N12" s="107">
        <v>81</v>
      </c>
      <c r="O12" s="107">
        <v>65</v>
      </c>
      <c r="P12" s="107">
        <v>94</v>
      </c>
      <c r="Q12" s="107">
        <v>252</v>
      </c>
      <c r="R12" s="107">
        <v>603</v>
      </c>
      <c r="S12" s="107">
        <f>SUM(G12:R12)</f>
        <v>1535</v>
      </c>
    </row>
    <row r="13" spans="2:19" ht="20.100000000000001" customHeight="1" x14ac:dyDescent="0.2">
      <c r="F13" s="67" t="s">
        <v>20</v>
      </c>
      <c r="G13" s="107">
        <v>43</v>
      </c>
      <c r="H13" s="107">
        <v>60</v>
      </c>
      <c r="I13" s="107">
        <v>22</v>
      </c>
      <c r="J13" s="107">
        <v>75</v>
      </c>
      <c r="K13" s="107">
        <v>59</v>
      </c>
      <c r="L13" s="107">
        <v>19</v>
      </c>
      <c r="M13" s="107">
        <v>39</v>
      </c>
      <c r="N13" s="107">
        <v>74</v>
      </c>
      <c r="O13" s="107">
        <v>14</v>
      </c>
      <c r="P13" s="107">
        <v>55</v>
      </c>
      <c r="Q13" s="107">
        <v>44</v>
      </c>
      <c r="R13" s="107">
        <v>60</v>
      </c>
      <c r="S13" s="107">
        <f t="shared" ref="S13:S17" si="2">SUM(G13:R13)</f>
        <v>564</v>
      </c>
    </row>
    <row r="14" spans="2:19" ht="20.100000000000001" customHeight="1" x14ac:dyDescent="0.2">
      <c r="D14" s="67" t="s">
        <v>21</v>
      </c>
      <c r="G14" s="107">
        <v>0</v>
      </c>
      <c r="H14" s="107">
        <v>0</v>
      </c>
      <c r="I14" s="107">
        <v>0</v>
      </c>
      <c r="J14" s="107">
        <v>4</v>
      </c>
      <c r="K14" s="107">
        <v>0</v>
      </c>
      <c r="L14" s="107">
        <v>7</v>
      </c>
      <c r="M14" s="107">
        <v>51</v>
      </c>
      <c r="N14" s="107">
        <v>2</v>
      </c>
      <c r="O14" s="107">
        <v>1</v>
      </c>
      <c r="P14" s="107">
        <v>4</v>
      </c>
      <c r="Q14" s="107">
        <v>773</v>
      </c>
      <c r="R14" s="107">
        <v>5</v>
      </c>
      <c r="S14" s="107">
        <f t="shared" si="2"/>
        <v>847</v>
      </c>
    </row>
    <row r="15" spans="2:19" ht="20.100000000000001" customHeight="1" x14ac:dyDescent="0.2">
      <c r="D15" s="67" t="s">
        <v>22</v>
      </c>
      <c r="G15" s="107">
        <v>6035</v>
      </c>
      <c r="H15" s="107">
        <v>2919</v>
      </c>
      <c r="I15" s="107">
        <v>4391</v>
      </c>
      <c r="J15" s="107">
        <v>2074</v>
      </c>
      <c r="K15" s="107">
        <v>3124</v>
      </c>
      <c r="L15" s="107">
        <v>1601</v>
      </c>
      <c r="M15" s="107">
        <v>5699</v>
      </c>
      <c r="N15" s="107">
        <v>1285</v>
      </c>
      <c r="O15" s="107">
        <v>2658</v>
      </c>
      <c r="P15" s="107">
        <v>3996</v>
      </c>
      <c r="Q15" s="107">
        <v>2595</v>
      </c>
      <c r="R15" s="107">
        <v>418</v>
      </c>
      <c r="S15" s="107">
        <f t="shared" si="2"/>
        <v>36795</v>
      </c>
    </row>
    <row r="16" spans="2:19" ht="20.100000000000001" customHeight="1" x14ac:dyDescent="0.2">
      <c r="D16" s="67" t="s">
        <v>61</v>
      </c>
      <c r="G16" s="107">
        <v>88</v>
      </c>
      <c r="H16" s="107">
        <v>48</v>
      </c>
      <c r="I16" s="107">
        <v>113</v>
      </c>
      <c r="J16" s="107">
        <v>47</v>
      </c>
      <c r="K16" s="107">
        <v>634</v>
      </c>
      <c r="L16" s="107">
        <v>200</v>
      </c>
      <c r="M16" s="107">
        <v>53</v>
      </c>
      <c r="N16" s="107">
        <v>39</v>
      </c>
      <c r="O16" s="107">
        <v>128</v>
      </c>
      <c r="P16" s="107">
        <v>51</v>
      </c>
      <c r="Q16" s="107">
        <v>38</v>
      </c>
      <c r="R16" s="107">
        <v>448</v>
      </c>
      <c r="S16" s="107">
        <f t="shared" si="2"/>
        <v>1887</v>
      </c>
    </row>
    <row r="17" spans="3:20" ht="20.100000000000001" customHeight="1" x14ac:dyDescent="0.2">
      <c r="D17" s="67" t="s">
        <v>62</v>
      </c>
      <c r="G17" s="107">
        <v>363</v>
      </c>
      <c r="H17" s="107">
        <v>85</v>
      </c>
      <c r="I17" s="107">
        <v>23</v>
      </c>
      <c r="J17" s="107">
        <v>158</v>
      </c>
      <c r="K17" s="107">
        <v>48</v>
      </c>
      <c r="L17" s="107">
        <v>35</v>
      </c>
      <c r="M17" s="107">
        <v>398</v>
      </c>
      <c r="N17" s="107">
        <v>78</v>
      </c>
      <c r="O17" s="107">
        <v>16</v>
      </c>
      <c r="P17" s="107">
        <v>172</v>
      </c>
      <c r="Q17" s="107">
        <v>53</v>
      </c>
      <c r="R17" s="107">
        <v>69</v>
      </c>
      <c r="S17" s="107">
        <f t="shared" si="2"/>
        <v>1498</v>
      </c>
    </row>
    <row r="18" spans="3:20" ht="20.100000000000001" customHeight="1" x14ac:dyDescent="0.2">
      <c r="D18" s="67" t="s">
        <v>65</v>
      </c>
      <c r="G18" s="122">
        <f>SUM(G20:G22)</f>
        <v>5</v>
      </c>
      <c r="H18" s="122">
        <f t="shared" ref="H18:S18" si="3">SUM(H20:H22)</f>
        <v>80</v>
      </c>
      <c r="I18" s="122">
        <f t="shared" si="3"/>
        <v>1</v>
      </c>
      <c r="J18" s="122">
        <f t="shared" si="3"/>
        <v>8</v>
      </c>
      <c r="K18" s="122">
        <f t="shared" si="3"/>
        <v>9</v>
      </c>
      <c r="L18" s="122">
        <f t="shared" si="3"/>
        <v>11</v>
      </c>
      <c r="M18" s="122">
        <f t="shared" si="3"/>
        <v>6</v>
      </c>
      <c r="N18" s="122">
        <f t="shared" si="3"/>
        <v>81</v>
      </c>
      <c r="O18" s="122">
        <f t="shared" si="3"/>
        <v>35</v>
      </c>
      <c r="P18" s="122">
        <f t="shared" si="3"/>
        <v>27</v>
      </c>
      <c r="Q18" s="122">
        <f t="shared" si="3"/>
        <v>6</v>
      </c>
      <c r="R18" s="122">
        <f t="shared" si="3"/>
        <v>705</v>
      </c>
      <c r="S18" s="122">
        <f t="shared" si="3"/>
        <v>974</v>
      </c>
      <c r="T18" s="109"/>
    </row>
    <row r="19" spans="3:20" ht="20.100000000000001" customHeight="1" x14ac:dyDescent="0.2">
      <c r="F19" s="67" t="s">
        <v>57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</row>
    <row r="20" spans="3:20" ht="20.100000000000001" customHeight="1" x14ac:dyDescent="0.2">
      <c r="F20" s="67" t="s">
        <v>26</v>
      </c>
      <c r="G20" s="107">
        <v>1</v>
      </c>
      <c r="H20" s="107">
        <v>1</v>
      </c>
      <c r="I20" s="107">
        <v>1</v>
      </c>
      <c r="J20" s="107">
        <v>0</v>
      </c>
      <c r="K20" s="107">
        <v>1</v>
      </c>
      <c r="L20" s="107">
        <v>1</v>
      </c>
      <c r="M20" s="107">
        <v>1</v>
      </c>
      <c r="N20" s="107">
        <v>1</v>
      </c>
      <c r="O20" s="107">
        <v>1</v>
      </c>
      <c r="P20" s="107">
        <v>0</v>
      </c>
      <c r="Q20" s="107">
        <v>1</v>
      </c>
      <c r="R20" s="107">
        <v>1</v>
      </c>
      <c r="S20" s="107">
        <v>10</v>
      </c>
    </row>
    <row r="21" spans="3:20" ht="20.100000000000001" customHeight="1" x14ac:dyDescent="0.2">
      <c r="F21" s="67" t="s">
        <v>58</v>
      </c>
      <c r="G21" s="107">
        <v>0</v>
      </c>
      <c r="H21" s="107">
        <v>0</v>
      </c>
      <c r="I21" s="107">
        <v>0</v>
      </c>
      <c r="J21" s="107">
        <v>1</v>
      </c>
      <c r="K21" s="107">
        <v>3</v>
      </c>
      <c r="L21" s="107">
        <v>0</v>
      </c>
      <c r="M21" s="107">
        <v>1</v>
      </c>
      <c r="N21" s="107">
        <v>5</v>
      </c>
      <c r="O21" s="107">
        <v>32</v>
      </c>
      <c r="P21" s="107">
        <v>1</v>
      </c>
      <c r="Q21" s="107">
        <v>0</v>
      </c>
      <c r="R21" s="107">
        <v>0</v>
      </c>
      <c r="S21" s="107">
        <v>43</v>
      </c>
    </row>
    <row r="22" spans="3:20" ht="20.100000000000001" customHeight="1" x14ac:dyDescent="0.2">
      <c r="F22" s="67" t="s">
        <v>59</v>
      </c>
      <c r="G22" s="107">
        <v>4</v>
      </c>
      <c r="H22" s="107">
        <v>79</v>
      </c>
      <c r="I22" s="107">
        <v>0</v>
      </c>
      <c r="J22" s="107">
        <v>7</v>
      </c>
      <c r="K22" s="107">
        <v>5</v>
      </c>
      <c r="L22" s="107">
        <v>10</v>
      </c>
      <c r="M22" s="107">
        <v>4</v>
      </c>
      <c r="N22" s="107">
        <v>75</v>
      </c>
      <c r="O22" s="107">
        <v>2</v>
      </c>
      <c r="P22" s="107">
        <v>26</v>
      </c>
      <c r="Q22" s="107">
        <v>5</v>
      </c>
      <c r="R22" s="107">
        <v>704</v>
      </c>
      <c r="S22" s="107">
        <v>921</v>
      </c>
    </row>
    <row r="23" spans="3:20" x14ac:dyDescent="0.2"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3:20" ht="18.75" customHeight="1" x14ac:dyDescent="0.25">
      <c r="D24" s="65" t="s">
        <v>55</v>
      </c>
      <c r="G24" s="122">
        <f>G25</f>
        <v>57</v>
      </c>
      <c r="H24" s="122">
        <f t="shared" ref="H24:S24" si="4">H25</f>
        <v>55</v>
      </c>
      <c r="I24" s="122">
        <f t="shared" si="4"/>
        <v>44</v>
      </c>
      <c r="J24" s="122">
        <f t="shared" si="4"/>
        <v>38</v>
      </c>
      <c r="K24" s="122">
        <f t="shared" si="4"/>
        <v>51</v>
      </c>
      <c r="L24" s="122">
        <f t="shared" si="4"/>
        <v>49</v>
      </c>
      <c r="M24" s="122">
        <f t="shared" si="4"/>
        <v>49</v>
      </c>
      <c r="N24" s="122">
        <f t="shared" si="4"/>
        <v>43</v>
      </c>
      <c r="O24" s="122">
        <f t="shared" si="4"/>
        <v>37</v>
      </c>
      <c r="P24" s="122">
        <f t="shared" si="4"/>
        <v>48</v>
      </c>
      <c r="Q24" s="122">
        <f t="shared" si="4"/>
        <v>45</v>
      </c>
      <c r="R24" s="122">
        <f t="shared" si="4"/>
        <v>57</v>
      </c>
      <c r="S24" s="122">
        <f t="shared" si="4"/>
        <v>573</v>
      </c>
    </row>
    <row r="25" spans="3:20" ht="18.75" customHeight="1" x14ac:dyDescent="0.2">
      <c r="E25" s="67" t="s">
        <v>56</v>
      </c>
      <c r="G25" s="107">
        <v>57</v>
      </c>
      <c r="H25" s="107">
        <v>55</v>
      </c>
      <c r="I25" s="107">
        <v>44</v>
      </c>
      <c r="J25" s="107">
        <v>38</v>
      </c>
      <c r="K25" s="107">
        <v>51</v>
      </c>
      <c r="L25" s="107">
        <v>49</v>
      </c>
      <c r="M25" s="107">
        <v>49</v>
      </c>
      <c r="N25" s="107">
        <v>43</v>
      </c>
      <c r="O25" s="107">
        <v>37</v>
      </c>
      <c r="P25" s="107">
        <v>48</v>
      </c>
      <c r="Q25" s="107">
        <v>45</v>
      </c>
      <c r="R25" s="107">
        <v>57</v>
      </c>
      <c r="S25" s="107">
        <f>SUM(G25:R25)</f>
        <v>573</v>
      </c>
    </row>
    <row r="26" spans="3:20" x14ac:dyDescent="0.2"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</row>
    <row r="27" spans="3:20" s="65" customFormat="1" ht="20.100000000000001" customHeight="1" x14ac:dyDescent="0.25">
      <c r="C27" s="65" t="s">
        <v>27</v>
      </c>
      <c r="G27" s="120">
        <f>SUM(G29:G33)</f>
        <v>4451</v>
      </c>
      <c r="H27" s="120">
        <f t="shared" ref="H27:S27" si="5">SUM(H29:H33)</f>
        <v>16858</v>
      </c>
      <c r="I27" s="120">
        <f t="shared" si="5"/>
        <v>1969</v>
      </c>
      <c r="J27" s="120">
        <f t="shared" si="5"/>
        <v>1594</v>
      </c>
      <c r="K27" s="120">
        <f t="shared" si="5"/>
        <v>1081</v>
      </c>
      <c r="L27" s="120">
        <f t="shared" si="5"/>
        <v>1173</v>
      </c>
      <c r="M27" s="120">
        <f t="shared" si="5"/>
        <v>1360</v>
      </c>
      <c r="N27" s="120">
        <f t="shared" si="5"/>
        <v>1287</v>
      </c>
      <c r="O27" s="120">
        <f t="shared" si="5"/>
        <v>1227</v>
      </c>
      <c r="P27" s="120">
        <f t="shared" si="5"/>
        <v>1851</v>
      </c>
      <c r="Q27" s="120">
        <f t="shared" si="5"/>
        <v>4801</v>
      </c>
      <c r="R27" s="120">
        <f t="shared" si="5"/>
        <v>1755</v>
      </c>
      <c r="S27" s="120">
        <f t="shared" si="5"/>
        <v>39407</v>
      </c>
    </row>
    <row r="28" spans="3:20" ht="8.25" customHeight="1" x14ac:dyDescent="0.2"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</row>
    <row r="29" spans="3:20" ht="20.100000000000001" customHeight="1" x14ac:dyDescent="0.2">
      <c r="D29" s="67" t="s">
        <v>28</v>
      </c>
      <c r="G29" s="107">
        <v>3289</v>
      </c>
      <c r="H29" s="107">
        <v>15429</v>
      </c>
      <c r="I29" s="107">
        <v>701</v>
      </c>
      <c r="J29" s="107">
        <v>372</v>
      </c>
      <c r="K29" s="107">
        <v>22</v>
      </c>
      <c r="L29" s="107">
        <v>0</v>
      </c>
      <c r="M29" s="107">
        <v>145</v>
      </c>
      <c r="N29" s="107">
        <v>13</v>
      </c>
      <c r="O29" s="107">
        <v>162</v>
      </c>
      <c r="P29" s="107">
        <v>731</v>
      </c>
      <c r="Q29" s="107">
        <v>3734</v>
      </c>
      <c r="R29" s="107">
        <v>261</v>
      </c>
      <c r="S29" s="107">
        <f>SUM(G29:R29)</f>
        <v>24859</v>
      </c>
    </row>
    <row r="30" spans="3:20" ht="20.100000000000001" customHeight="1" x14ac:dyDescent="0.2">
      <c r="D30" s="67" t="s">
        <v>29</v>
      </c>
      <c r="G30" s="107">
        <v>0</v>
      </c>
      <c r="H30" s="107">
        <v>37</v>
      </c>
      <c r="I30" s="107">
        <v>47</v>
      </c>
      <c r="J30" s="107">
        <v>42</v>
      </c>
      <c r="K30" s="107">
        <v>45</v>
      </c>
      <c r="L30" s="107">
        <v>49</v>
      </c>
      <c r="M30" s="107">
        <v>47</v>
      </c>
      <c r="N30" s="107">
        <v>37</v>
      </c>
      <c r="O30" s="107">
        <v>37</v>
      </c>
      <c r="P30" s="107">
        <v>74</v>
      </c>
      <c r="Q30" s="107">
        <v>0</v>
      </c>
      <c r="R30" s="107">
        <v>78</v>
      </c>
      <c r="S30" s="107">
        <f t="shared" ref="S30:S33" si="6">SUM(G30:R30)</f>
        <v>493</v>
      </c>
    </row>
    <row r="31" spans="3:20" ht="20.100000000000001" customHeight="1" x14ac:dyDescent="0.2">
      <c r="D31" s="67" t="s">
        <v>30</v>
      </c>
      <c r="G31" s="107">
        <v>0</v>
      </c>
      <c r="H31" s="107">
        <v>229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220</v>
      </c>
      <c r="O31" s="107">
        <v>0</v>
      </c>
      <c r="P31" s="107">
        <v>0</v>
      </c>
      <c r="Q31" s="107">
        <v>0</v>
      </c>
      <c r="R31" s="107">
        <v>461</v>
      </c>
      <c r="S31" s="107">
        <f t="shared" si="6"/>
        <v>910</v>
      </c>
    </row>
    <row r="32" spans="3:20" ht="20.100000000000001" customHeight="1" x14ac:dyDescent="0.2">
      <c r="D32" s="67" t="s">
        <v>31</v>
      </c>
      <c r="G32" s="107">
        <v>1161</v>
      </c>
      <c r="H32" s="107">
        <v>1161</v>
      </c>
      <c r="I32" s="107">
        <v>1221</v>
      </c>
      <c r="J32" s="107">
        <v>1180</v>
      </c>
      <c r="K32" s="107">
        <v>1014</v>
      </c>
      <c r="L32" s="107">
        <v>1118</v>
      </c>
      <c r="M32" s="107">
        <v>1167</v>
      </c>
      <c r="N32" s="107">
        <v>1017</v>
      </c>
      <c r="O32" s="107">
        <v>1028</v>
      </c>
      <c r="P32" s="107">
        <v>1044</v>
      </c>
      <c r="Q32" s="107">
        <v>1065</v>
      </c>
      <c r="R32" s="107">
        <v>945</v>
      </c>
      <c r="S32" s="107">
        <f t="shared" si="6"/>
        <v>13121</v>
      </c>
    </row>
    <row r="33" spans="2:20" ht="20.100000000000001" customHeight="1" x14ac:dyDescent="0.2">
      <c r="D33" s="67" t="s">
        <v>32</v>
      </c>
      <c r="G33" s="107">
        <v>1</v>
      </c>
      <c r="H33" s="107">
        <v>2</v>
      </c>
      <c r="I33" s="107">
        <v>0</v>
      </c>
      <c r="J33" s="107">
        <v>0</v>
      </c>
      <c r="K33" s="107">
        <v>0</v>
      </c>
      <c r="L33" s="107">
        <v>6</v>
      </c>
      <c r="M33" s="107">
        <v>1</v>
      </c>
      <c r="N33" s="107">
        <v>0</v>
      </c>
      <c r="O33" s="107">
        <v>0</v>
      </c>
      <c r="P33" s="107">
        <v>2</v>
      </c>
      <c r="Q33" s="107">
        <v>2</v>
      </c>
      <c r="R33" s="107">
        <v>10</v>
      </c>
      <c r="S33" s="107">
        <f t="shared" si="6"/>
        <v>24</v>
      </c>
    </row>
    <row r="34" spans="2:20" ht="9.75" customHeight="1" x14ac:dyDescent="0.2"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</row>
    <row r="35" spans="2:20" s="65" customFormat="1" ht="18" customHeight="1" x14ac:dyDescent="0.4">
      <c r="C35" s="65" t="s">
        <v>33</v>
      </c>
      <c r="G35" s="112">
        <f t="shared" ref="G35:S35" si="7">G27+G9</f>
        <v>11052</v>
      </c>
      <c r="H35" s="112">
        <f t="shared" si="7"/>
        <v>20135</v>
      </c>
      <c r="I35" s="112">
        <f t="shared" si="7"/>
        <v>6573</v>
      </c>
      <c r="J35" s="112">
        <f t="shared" si="7"/>
        <v>4087</v>
      </c>
      <c r="K35" s="112">
        <f t="shared" si="7"/>
        <v>5039</v>
      </c>
      <c r="L35" s="112">
        <f t="shared" si="7"/>
        <v>3337</v>
      </c>
      <c r="M35" s="112">
        <f t="shared" si="7"/>
        <v>7681</v>
      </c>
      <c r="N35" s="112">
        <f t="shared" si="7"/>
        <v>2970</v>
      </c>
      <c r="O35" s="112">
        <f t="shared" si="7"/>
        <v>4181</v>
      </c>
      <c r="P35" s="112">
        <f t="shared" si="7"/>
        <v>6298</v>
      </c>
      <c r="Q35" s="112">
        <f t="shared" si="7"/>
        <v>8607</v>
      </c>
      <c r="R35" s="112">
        <f t="shared" si="7"/>
        <v>4120</v>
      </c>
      <c r="S35" s="112">
        <f t="shared" si="7"/>
        <v>84080</v>
      </c>
      <c r="T35" s="105"/>
    </row>
    <row r="36" spans="2:20" ht="8.25" customHeight="1" x14ac:dyDescent="0.2"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</row>
    <row r="37" spans="2:20" ht="15.75" customHeight="1" x14ac:dyDescent="0.2">
      <c r="G37" s="107"/>
      <c r="J37" s="118"/>
      <c r="M37" s="107"/>
      <c r="P37" s="107"/>
      <c r="R37" s="107"/>
      <c r="S37" s="107"/>
    </row>
    <row r="38" spans="2:20" ht="11.25" customHeight="1" x14ac:dyDescent="0.2">
      <c r="S38" s="107"/>
    </row>
    <row r="39" spans="2:20" ht="9" customHeight="1" x14ac:dyDescent="0.2"/>
    <row r="40" spans="2:20" x14ac:dyDescent="0.2">
      <c r="B40" s="119"/>
      <c r="C40" s="119"/>
    </row>
    <row r="41" spans="2:20" ht="15" thickBot="1" x14ac:dyDescent="0.25">
      <c r="C41" s="125"/>
      <c r="D41" s="125"/>
      <c r="E41" s="125"/>
      <c r="F41" s="125"/>
      <c r="M41" s="107"/>
      <c r="N41" s="107"/>
      <c r="O41" s="107"/>
      <c r="P41" s="107"/>
      <c r="Q41" s="107"/>
      <c r="R41" s="107"/>
    </row>
    <row r="42" spans="2:20" ht="15" thickTop="1" x14ac:dyDescent="0.2">
      <c r="C42" s="119" t="s">
        <v>34</v>
      </c>
      <c r="D42" s="119"/>
      <c r="E42" s="107"/>
    </row>
    <row r="43" spans="2:20" x14ac:dyDescent="0.2">
      <c r="C43" s="119" t="s">
        <v>35</v>
      </c>
      <c r="D43" s="119"/>
      <c r="E43" s="107"/>
    </row>
  </sheetData>
  <mergeCells count="1">
    <mergeCell ref="C6:F6"/>
  </mergeCells>
  <printOptions horizontalCentered="1"/>
  <pageMargins left="0.25" right="0.25" top="1.25" bottom="0.75" header="0.3" footer="0.3"/>
  <pageSetup paperSize="9" scale="65" orientation="portrait" r:id="rId1"/>
  <headerFooter alignWithMargins="0">
    <oddHeader>&amp;C&amp;"Arial,Bold"BUREAU OF THE TREASURY&amp;"Arial,Regular"
&amp;"Arial,Italic"Statistical Data Analysis Division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U44"/>
  <sheetViews>
    <sheetView zoomScaleNormal="100" workbookViewId="0">
      <selection activeCell="G10" sqref="G10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5" style="67" customWidth="1"/>
    <col min="7" max="19" width="8.5703125" style="67" customWidth="1"/>
    <col min="20" max="20" width="1.140625" style="67" customWidth="1"/>
    <col min="21" max="16384" width="9.140625" style="67"/>
  </cols>
  <sheetData>
    <row r="1" spans="2:20" ht="15.75" x14ac:dyDescent="0.25">
      <c r="B1" s="100" t="s">
        <v>0</v>
      </c>
      <c r="C1" s="100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2:20" ht="15.75" x14ac:dyDescent="0.25">
      <c r="B2" s="100" t="s">
        <v>38</v>
      </c>
      <c r="C2" s="99"/>
    </row>
    <row r="3" spans="2:20" ht="15" x14ac:dyDescent="0.2">
      <c r="B3" s="99" t="s">
        <v>2</v>
      </c>
      <c r="C3" s="99"/>
    </row>
    <row r="4" spans="2:20" x14ac:dyDescent="0.2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2:20" ht="15.75" customHeight="1" thickBot="1" x14ac:dyDescent="0.2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20" s="126" customFormat="1" ht="27" customHeight="1" thickBot="1" x14ac:dyDescent="0.25">
      <c r="C6" s="181" t="s">
        <v>3</v>
      </c>
      <c r="D6" s="180"/>
      <c r="E6" s="180"/>
      <c r="F6" s="180"/>
      <c r="G6" s="127" t="s">
        <v>4</v>
      </c>
      <c r="H6" s="127" t="s">
        <v>5</v>
      </c>
      <c r="I6" s="127" t="s">
        <v>6</v>
      </c>
      <c r="J6" s="127" t="s">
        <v>7</v>
      </c>
      <c r="K6" s="127" t="s">
        <v>8</v>
      </c>
      <c r="L6" s="127" t="s">
        <v>9</v>
      </c>
      <c r="M6" s="127" t="s">
        <v>10</v>
      </c>
      <c r="N6" s="127" t="s">
        <v>11</v>
      </c>
      <c r="O6" s="127" t="s">
        <v>12</v>
      </c>
      <c r="P6" s="127" t="s">
        <v>13</v>
      </c>
      <c r="Q6" s="127" t="s">
        <v>14</v>
      </c>
      <c r="R6" s="127" t="s">
        <v>15</v>
      </c>
      <c r="S6" s="128" t="s">
        <v>16</v>
      </c>
      <c r="T6" s="129"/>
    </row>
    <row r="7" spans="2:20" ht="3.75" customHeight="1" x14ac:dyDescent="0.25"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65"/>
    </row>
    <row r="8" spans="2:20" ht="16.5" customHeight="1" x14ac:dyDescent="0.25"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65"/>
    </row>
    <row r="9" spans="2:20" s="65" customFormat="1" ht="20.100000000000001" customHeight="1" x14ac:dyDescent="0.25">
      <c r="C9" s="65" t="s">
        <v>17</v>
      </c>
      <c r="G9" s="120">
        <f>G11+G14+G15+G16+G17+G18+G19+G25</f>
        <v>6098</v>
      </c>
      <c r="H9" s="120">
        <f t="shared" ref="H9:S9" si="0">H11+H14+H15+H16+H17+H18+H19+H25</f>
        <v>1698</v>
      </c>
      <c r="I9" s="120">
        <f t="shared" si="0"/>
        <v>3635</v>
      </c>
      <c r="J9" s="120">
        <f t="shared" si="0"/>
        <v>2391</v>
      </c>
      <c r="K9" s="120">
        <f t="shared" si="0"/>
        <v>2348</v>
      </c>
      <c r="L9" s="120">
        <f t="shared" si="0"/>
        <v>1395</v>
      </c>
      <c r="M9" s="120">
        <f t="shared" si="0"/>
        <v>4431</v>
      </c>
      <c r="N9" s="120">
        <f t="shared" si="0"/>
        <v>2270</v>
      </c>
      <c r="O9" s="120">
        <f t="shared" si="0"/>
        <v>4767</v>
      </c>
      <c r="P9" s="120">
        <f t="shared" si="0"/>
        <v>1231</v>
      </c>
      <c r="Q9" s="120">
        <f t="shared" si="0"/>
        <v>1425</v>
      </c>
      <c r="R9" s="120">
        <f t="shared" si="0"/>
        <v>1701</v>
      </c>
      <c r="S9" s="120">
        <f t="shared" si="0"/>
        <v>33390</v>
      </c>
    </row>
    <row r="10" spans="2:20" ht="3.75" customHeight="1" x14ac:dyDescent="0.2"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20" s="65" customFormat="1" ht="20.100000000000001" customHeight="1" x14ac:dyDescent="0.35">
      <c r="D11" s="67" t="s">
        <v>18</v>
      </c>
      <c r="G11" s="121">
        <f>SUM(G12:G13)</f>
        <v>85</v>
      </c>
      <c r="H11" s="121">
        <f t="shared" ref="H11:S11" si="1">SUM(H12:H13)</f>
        <v>109</v>
      </c>
      <c r="I11" s="121">
        <f t="shared" si="1"/>
        <v>105</v>
      </c>
      <c r="J11" s="121">
        <f t="shared" si="1"/>
        <v>188</v>
      </c>
      <c r="K11" s="121">
        <f t="shared" si="1"/>
        <v>266</v>
      </c>
      <c r="L11" s="121">
        <f t="shared" si="1"/>
        <v>356</v>
      </c>
      <c r="M11" s="121">
        <f t="shared" si="1"/>
        <v>148</v>
      </c>
      <c r="N11" s="121">
        <f t="shared" si="1"/>
        <v>72</v>
      </c>
      <c r="O11" s="121">
        <f t="shared" si="1"/>
        <v>158</v>
      </c>
      <c r="P11" s="121">
        <f t="shared" si="1"/>
        <v>114</v>
      </c>
      <c r="Q11" s="121">
        <f t="shared" si="1"/>
        <v>96</v>
      </c>
      <c r="R11" s="121">
        <f t="shared" si="1"/>
        <v>336</v>
      </c>
      <c r="S11" s="121">
        <f t="shared" si="1"/>
        <v>2033</v>
      </c>
    </row>
    <row r="12" spans="2:20" ht="20.100000000000001" customHeight="1" x14ac:dyDescent="0.2">
      <c r="F12" s="67" t="s">
        <v>19</v>
      </c>
      <c r="G12" s="107">
        <v>47</v>
      </c>
      <c r="H12" s="107">
        <v>72</v>
      </c>
      <c r="I12" s="107">
        <v>55</v>
      </c>
      <c r="J12" s="107">
        <v>162</v>
      </c>
      <c r="K12" s="107">
        <v>223</v>
      </c>
      <c r="L12" s="107">
        <v>324</v>
      </c>
      <c r="M12" s="107">
        <v>107</v>
      </c>
      <c r="N12" s="107">
        <v>24</v>
      </c>
      <c r="O12" s="107">
        <v>99</v>
      </c>
      <c r="P12" s="107">
        <v>24</v>
      </c>
      <c r="Q12" s="107">
        <v>13</v>
      </c>
      <c r="R12" s="107">
        <v>293</v>
      </c>
      <c r="S12" s="107">
        <f>SUM(G12:R12)</f>
        <v>1443</v>
      </c>
    </row>
    <row r="13" spans="2:20" ht="20.100000000000001" customHeight="1" x14ac:dyDescent="0.2">
      <c r="F13" s="67" t="s">
        <v>20</v>
      </c>
      <c r="G13" s="107">
        <v>38</v>
      </c>
      <c r="H13" s="107">
        <v>37</v>
      </c>
      <c r="I13" s="107">
        <v>50</v>
      </c>
      <c r="J13" s="107">
        <v>26</v>
      </c>
      <c r="K13" s="107">
        <v>43</v>
      </c>
      <c r="L13" s="107">
        <v>32</v>
      </c>
      <c r="M13" s="107">
        <v>41</v>
      </c>
      <c r="N13" s="107">
        <v>48</v>
      </c>
      <c r="O13" s="107">
        <v>59</v>
      </c>
      <c r="P13" s="107">
        <v>90</v>
      </c>
      <c r="Q13" s="107">
        <v>83</v>
      </c>
      <c r="R13" s="107">
        <v>43</v>
      </c>
      <c r="S13" s="107">
        <f t="shared" ref="S13:S18" si="2">SUM(G13:R13)</f>
        <v>590</v>
      </c>
    </row>
    <row r="14" spans="2:20" ht="20.100000000000001" customHeight="1" x14ac:dyDescent="0.2">
      <c r="D14" s="67" t="s">
        <v>21</v>
      </c>
      <c r="G14" s="107">
        <v>1014</v>
      </c>
      <c r="H14" s="107">
        <v>1</v>
      </c>
      <c r="I14" s="107">
        <v>3</v>
      </c>
      <c r="J14" s="107">
        <v>3</v>
      </c>
      <c r="K14" s="107">
        <v>6</v>
      </c>
      <c r="L14" s="107">
        <v>4</v>
      </c>
      <c r="M14" s="107">
        <v>0</v>
      </c>
      <c r="N14" s="107">
        <v>5</v>
      </c>
      <c r="O14" s="107">
        <v>0</v>
      </c>
      <c r="P14" s="107">
        <v>0</v>
      </c>
      <c r="Q14" s="107">
        <v>0</v>
      </c>
      <c r="R14" s="107">
        <v>0</v>
      </c>
      <c r="S14" s="107">
        <f t="shared" si="2"/>
        <v>1036</v>
      </c>
    </row>
    <row r="15" spans="2:20" ht="20.100000000000001" customHeight="1" x14ac:dyDescent="0.2">
      <c r="D15" s="67" t="s">
        <v>22</v>
      </c>
      <c r="G15" s="107">
        <v>3430</v>
      </c>
      <c r="H15" s="107">
        <v>1339</v>
      </c>
      <c r="I15" s="107">
        <v>3334</v>
      </c>
      <c r="J15" s="107">
        <v>1826</v>
      </c>
      <c r="K15" s="107">
        <v>1953</v>
      </c>
      <c r="L15" s="107">
        <v>806</v>
      </c>
      <c r="M15" s="107">
        <v>3820</v>
      </c>
      <c r="N15" s="107">
        <v>1928</v>
      </c>
      <c r="O15" s="107">
        <v>4481</v>
      </c>
      <c r="P15" s="107">
        <v>852</v>
      </c>
      <c r="Q15" s="107">
        <v>1105</v>
      </c>
      <c r="R15" s="107">
        <v>500</v>
      </c>
      <c r="S15" s="107">
        <f t="shared" si="2"/>
        <v>25374</v>
      </c>
    </row>
    <row r="16" spans="2:20" ht="20.100000000000001" customHeight="1" x14ac:dyDescent="0.2">
      <c r="D16" s="67" t="s">
        <v>61</v>
      </c>
      <c r="G16" s="107">
        <v>1122</v>
      </c>
      <c r="H16" s="107">
        <v>51</v>
      </c>
      <c r="I16" s="107">
        <v>125</v>
      </c>
      <c r="J16" s="107">
        <v>145</v>
      </c>
      <c r="K16" s="107">
        <v>38</v>
      </c>
      <c r="L16" s="107">
        <v>110</v>
      </c>
      <c r="M16" s="107">
        <v>33</v>
      </c>
      <c r="N16" s="107">
        <v>44</v>
      </c>
      <c r="O16" s="107">
        <v>57</v>
      </c>
      <c r="P16" s="107">
        <v>131</v>
      </c>
      <c r="Q16" s="107">
        <v>30</v>
      </c>
      <c r="R16" s="107">
        <v>647</v>
      </c>
      <c r="S16" s="107">
        <f t="shared" si="2"/>
        <v>2533</v>
      </c>
    </row>
    <row r="17" spans="3:21" ht="20.100000000000001" customHeight="1" x14ac:dyDescent="0.2">
      <c r="D17" s="67" t="s">
        <v>62</v>
      </c>
      <c r="G17" s="107">
        <v>388</v>
      </c>
      <c r="H17" s="107">
        <v>65</v>
      </c>
      <c r="I17" s="107">
        <v>20</v>
      </c>
      <c r="J17" s="107">
        <v>167</v>
      </c>
      <c r="K17" s="107">
        <v>45</v>
      </c>
      <c r="L17" s="107">
        <v>53</v>
      </c>
      <c r="M17" s="107">
        <v>382</v>
      </c>
      <c r="N17" s="107">
        <v>101</v>
      </c>
      <c r="O17" s="107">
        <v>15</v>
      </c>
      <c r="P17" s="107">
        <v>66</v>
      </c>
      <c r="Q17" s="107">
        <v>144</v>
      </c>
      <c r="R17" s="107">
        <v>144</v>
      </c>
      <c r="S17" s="107">
        <f t="shared" si="2"/>
        <v>1590</v>
      </c>
    </row>
    <row r="18" spans="3:21" ht="20.100000000000001" customHeight="1" x14ac:dyDescent="0.2">
      <c r="D18" s="67" t="s">
        <v>66</v>
      </c>
      <c r="G18" s="107">
        <v>0</v>
      </c>
      <c r="H18" s="107">
        <v>0</v>
      </c>
      <c r="I18" s="107">
        <v>0</v>
      </c>
      <c r="J18" s="107">
        <v>0</v>
      </c>
      <c r="K18" s="107">
        <v>6</v>
      </c>
      <c r="L18" s="107">
        <v>0</v>
      </c>
      <c r="M18" s="107">
        <v>0</v>
      </c>
      <c r="N18" s="107">
        <v>0</v>
      </c>
      <c r="O18" s="107">
        <v>6</v>
      </c>
      <c r="P18" s="107">
        <v>0</v>
      </c>
      <c r="Q18" s="107">
        <v>0</v>
      </c>
      <c r="R18" s="107">
        <v>0</v>
      </c>
      <c r="S18" s="107">
        <f t="shared" si="2"/>
        <v>12</v>
      </c>
    </row>
    <row r="19" spans="3:21" ht="20.100000000000001" customHeight="1" x14ac:dyDescent="0.2">
      <c r="D19" s="67" t="s">
        <v>49</v>
      </c>
      <c r="G19" s="122">
        <f>SUM(G21:G23)</f>
        <v>10</v>
      </c>
      <c r="H19" s="122">
        <f t="shared" ref="H19:S19" si="3">SUM(H21:H23)</f>
        <v>83</v>
      </c>
      <c r="I19" s="122">
        <f t="shared" si="3"/>
        <v>1</v>
      </c>
      <c r="J19" s="122">
        <f t="shared" si="3"/>
        <v>29</v>
      </c>
      <c r="K19" s="122">
        <f t="shared" si="3"/>
        <v>1</v>
      </c>
      <c r="L19" s="122">
        <f t="shared" si="3"/>
        <v>17</v>
      </c>
      <c r="M19" s="122">
        <f t="shared" si="3"/>
        <v>7</v>
      </c>
      <c r="N19" s="122">
        <f t="shared" si="3"/>
        <v>81</v>
      </c>
      <c r="O19" s="122">
        <f t="shared" si="3"/>
        <v>4</v>
      </c>
      <c r="P19" s="122">
        <f t="shared" si="3"/>
        <v>34</v>
      </c>
      <c r="Q19" s="122">
        <f t="shared" si="3"/>
        <v>7</v>
      </c>
      <c r="R19" s="122">
        <f t="shared" si="3"/>
        <v>12</v>
      </c>
      <c r="S19" s="122">
        <f t="shared" si="3"/>
        <v>286</v>
      </c>
      <c r="U19" s="109"/>
    </row>
    <row r="20" spans="3:21" ht="20.100000000000001" customHeight="1" x14ac:dyDescent="0.2">
      <c r="F20" s="67" t="s">
        <v>57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3:21" ht="20.100000000000001" customHeight="1" x14ac:dyDescent="0.2">
      <c r="F21" s="67" t="s">
        <v>26</v>
      </c>
      <c r="G21" s="107">
        <v>1</v>
      </c>
      <c r="H21" s="107">
        <v>1</v>
      </c>
      <c r="I21" s="107">
        <v>1</v>
      </c>
      <c r="J21" s="107">
        <v>1</v>
      </c>
      <c r="K21" s="107">
        <v>0</v>
      </c>
      <c r="L21" s="107">
        <v>1</v>
      </c>
      <c r="M21" s="107">
        <v>1</v>
      </c>
      <c r="N21" s="107">
        <v>1</v>
      </c>
      <c r="O21" s="107">
        <v>1</v>
      </c>
      <c r="P21" s="107">
        <v>0</v>
      </c>
      <c r="Q21" s="107">
        <v>1</v>
      </c>
      <c r="R21" s="107">
        <v>1</v>
      </c>
      <c r="S21" s="107">
        <f>SUM(G21:R21)</f>
        <v>10</v>
      </c>
    </row>
    <row r="22" spans="3:21" ht="20.100000000000001" customHeight="1" x14ac:dyDescent="0.2">
      <c r="F22" s="67" t="s">
        <v>58</v>
      </c>
      <c r="G22" s="107">
        <v>3</v>
      </c>
      <c r="H22" s="107">
        <v>0</v>
      </c>
      <c r="I22" s="107">
        <v>0</v>
      </c>
      <c r="J22" s="107">
        <v>0</v>
      </c>
      <c r="K22" s="107">
        <v>1</v>
      </c>
      <c r="L22" s="107">
        <v>0</v>
      </c>
      <c r="M22" s="107">
        <v>1</v>
      </c>
      <c r="N22" s="107">
        <v>0</v>
      </c>
      <c r="O22" s="107">
        <v>3</v>
      </c>
      <c r="P22" s="107">
        <v>4</v>
      </c>
      <c r="Q22" s="107">
        <v>0</v>
      </c>
      <c r="R22" s="107">
        <v>1</v>
      </c>
      <c r="S22" s="107">
        <f t="shared" ref="S22:S23" si="4">SUM(G22:R22)</f>
        <v>13</v>
      </c>
    </row>
    <row r="23" spans="3:21" ht="20.100000000000001" customHeight="1" x14ac:dyDescent="0.2">
      <c r="F23" s="67" t="s">
        <v>59</v>
      </c>
      <c r="G23" s="107">
        <v>6</v>
      </c>
      <c r="H23" s="107">
        <v>82</v>
      </c>
      <c r="I23" s="107">
        <v>0</v>
      </c>
      <c r="J23" s="107">
        <v>28</v>
      </c>
      <c r="K23" s="107">
        <v>0</v>
      </c>
      <c r="L23" s="107">
        <v>16</v>
      </c>
      <c r="M23" s="107">
        <v>5</v>
      </c>
      <c r="N23" s="107">
        <v>80</v>
      </c>
      <c r="O23" s="107">
        <v>0</v>
      </c>
      <c r="P23" s="107">
        <v>30</v>
      </c>
      <c r="Q23" s="107">
        <v>6</v>
      </c>
      <c r="R23" s="107">
        <v>10</v>
      </c>
      <c r="S23" s="107">
        <f t="shared" si="4"/>
        <v>263</v>
      </c>
    </row>
    <row r="24" spans="3:21" x14ac:dyDescent="0.2"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3:21" ht="16.5" customHeight="1" x14ac:dyDescent="0.25">
      <c r="D25" s="65" t="s">
        <v>55</v>
      </c>
      <c r="E25"/>
      <c r="G25" s="122">
        <f>G26</f>
        <v>49</v>
      </c>
      <c r="H25" s="122">
        <f t="shared" ref="H25:S25" si="5">H26</f>
        <v>50</v>
      </c>
      <c r="I25" s="122">
        <f t="shared" si="5"/>
        <v>47</v>
      </c>
      <c r="J25" s="122">
        <f t="shared" si="5"/>
        <v>33</v>
      </c>
      <c r="K25" s="122">
        <f t="shared" si="5"/>
        <v>33</v>
      </c>
      <c r="L25" s="122">
        <f t="shared" si="5"/>
        <v>49</v>
      </c>
      <c r="M25" s="122">
        <f t="shared" si="5"/>
        <v>41</v>
      </c>
      <c r="N25" s="122">
        <f t="shared" si="5"/>
        <v>39</v>
      </c>
      <c r="O25" s="122">
        <f t="shared" si="5"/>
        <v>46</v>
      </c>
      <c r="P25" s="122">
        <f t="shared" si="5"/>
        <v>34</v>
      </c>
      <c r="Q25" s="122">
        <f t="shared" si="5"/>
        <v>43</v>
      </c>
      <c r="R25" s="122">
        <f t="shared" si="5"/>
        <v>62</v>
      </c>
      <c r="S25" s="122">
        <f t="shared" si="5"/>
        <v>526</v>
      </c>
    </row>
    <row r="26" spans="3:21" ht="18.75" customHeight="1" x14ac:dyDescent="0.2">
      <c r="D26"/>
      <c r="E26" s="67" t="s">
        <v>56</v>
      </c>
      <c r="G26" s="107">
        <v>49</v>
      </c>
      <c r="H26" s="107">
        <v>50</v>
      </c>
      <c r="I26" s="107">
        <v>47</v>
      </c>
      <c r="J26" s="107">
        <v>33</v>
      </c>
      <c r="K26" s="107">
        <v>33</v>
      </c>
      <c r="L26" s="107">
        <v>49</v>
      </c>
      <c r="M26" s="107">
        <v>41</v>
      </c>
      <c r="N26" s="107">
        <v>39</v>
      </c>
      <c r="O26" s="107">
        <v>46</v>
      </c>
      <c r="P26" s="107">
        <v>34</v>
      </c>
      <c r="Q26" s="107">
        <v>43</v>
      </c>
      <c r="R26" s="107">
        <v>62</v>
      </c>
      <c r="S26" s="107">
        <f>SUM(G26:R26)</f>
        <v>526</v>
      </c>
    </row>
    <row r="27" spans="3:21" x14ac:dyDescent="0.2"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</row>
    <row r="28" spans="3:21" s="65" customFormat="1" ht="20.100000000000001" customHeight="1" x14ac:dyDescent="0.25">
      <c r="C28" s="65" t="s">
        <v>27</v>
      </c>
      <c r="G28" s="120">
        <f>SUM(G30:G34)</f>
        <v>24883</v>
      </c>
      <c r="H28" s="120">
        <f t="shared" ref="H28:S28" si="6">SUM(H30:H34)</f>
        <v>923</v>
      </c>
      <c r="I28" s="120">
        <f t="shared" si="6"/>
        <v>894</v>
      </c>
      <c r="J28" s="120">
        <f t="shared" si="6"/>
        <v>3856</v>
      </c>
      <c r="K28" s="120">
        <f t="shared" si="6"/>
        <v>1698</v>
      </c>
      <c r="L28" s="120">
        <f t="shared" si="6"/>
        <v>955</v>
      </c>
      <c r="M28" s="120">
        <f t="shared" si="6"/>
        <v>1383</v>
      </c>
      <c r="N28" s="120">
        <f t="shared" si="6"/>
        <v>2234</v>
      </c>
      <c r="O28" s="120">
        <f t="shared" si="6"/>
        <v>1012</v>
      </c>
      <c r="P28" s="120">
        <f t="shared" si="6"/>
        <v>1392</v>
      </c>
      <c r="Q28" s="120">
        <f t="shared" si="6"/>
        <v>1300</v>
      </c>
      <c r="R28" s="120">
        <f>SUM(R30:R34)</f>
        <v>1635</v>
      </c>
      <c r="S28" s="120">
        <f t="shared" si="6"/>
        <v>42165</v>
      </c>
    </row>
    <row r="29" spans="3:21" ht="8.25" customHeight="1" x14ac:dyDescent="0.2"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3:21" ht="20.100000000000001" customHeight="1" x14ac:dyDescent="0.2">
      <c r="D30" s="67" t="s">
        <v>28</v>
      </c>
      <c r="G30" s="107">
        <v>23821</v>
      </c>
      <c r="H30" s="107">
        <v>0</v>
      </c>
      <c r="I30" s="107">
        <v>0</v>
      </c>
      <c r="J30" s="107">
        <v>2877</v>
      </c>
      <c r="K30" s="107">
        <v>602</v>
      </c>
      <c r="L30" s="107">
        <v>3</v>
      </c>
      <c r="M30" s="107">
        <v>44</v>
      </c>
      <c r="N30" s="107">
        <v>1001</v>
      </c>
      <c r="O30" s="107">
        <v>1</v>
      </c>
      <c r="P30" s="107">
        <v>189</v>
      </c>
      <c r="Q30" s="107">
        <v>33</v>
      </c>
      <c r="R30" s="107">
        <f>135+319</f>
        <v>454</v>
      </c>
      <c r="S30" s="107">
        <f>SUM(G30:R30)</f>
        <v>29025</v>
      </c>
      <c r="U30" s="109"/>
    </row>
    <row r="31" spans="3:21" ht="20.100000000000001" customHeight="1" x14ac:dyDescent="0.2">
      <c r="D31" s="67" t="s">
        <v>29</v>
      </c>
      <c r="G31" s="107">
        <v>34</v>
      </c>
      <c r="H31" s="107">
        <v>0</v>
      </c>
      <c r="I31" s="107">
        <v>43</v>
      </c>
      <c r="J31" s="107">
        <v>40</v>
      </c>
      <c r="K31" s="107">
        <v>40</v>
      </c>
      <c r="L31" s="107">
        <v>0</v>
      </c>
      <c r="M31" s="107">
        <v>126</v>
      </c>
      <c r="N31" s="107">
        <v>0</v>
      </c>
      <c r="O31" s="107">
        <v>38</v>
      </c>
      <c r="P31" s="107">
        <v>76</v>
      </c>
      <c r="Q31" s="107">
        <v>0</v>
      </c>
      <c r="R31" s="107">
        <v>76</v>
      </c>
      <c r="S31" s="107">
        <f t="shared" ref="S31:S34" si="7">SUM(G31:R31)</f>
        <v>473</v>
      </c>
      <c r="U31" s="109"/>
    </row>
    <row r="32" spans="3:21" ht="20.100000000000001" customHeight="1" x14ac:dyDescent="0.2">
      <c r="D32" s="67" t="s">
        <v>30</v>
      </c>
      <c r="G32" s="107">
        <v>247</v>
      </c>
      <c r="H32" s="107">
        <v>0</v>
      </c>
      <c r="I32" s="107">
        <v>0</v>
      </c>
      <c r="J32" s="107">
        <v>0</v>
      </c>
      <c r="K32" s="107">
        <v>212</v>
      </c>
      <c r="L32" s="107">
        <v>0</v>
      </c>
      <c r="M32" s="107">
        <v>234</v>
      </c>
      <c r="N32" s="107">
        <v>239</v>
      </c>
      <c r="O32" s="107">
        <v>0</v>
      </c>
      <c r="P32" s="107">
        <v>0</v>
      </c>
      <c r="Q32" s="107">
        <v>235</v>
      </c>
      <c r="R32" s="107">
        <v>0</v>
      </c>
      <c r="S32" s="107">
        <f t="shared" si="7"/>
        <v>1167</v>
      </c>
    </row>
    <row r="33" spans="2:21" ht="20.100000000000001" customHeight="1" x14ac:dyDescent="0.2">
      <c r="D33" s="67" t="s">
        <v>31</v>
      </c>
      <c r="G33" s="107">
        <v>779</v>
      </c>
      <c r="H33" s="107">
        <v>920</v>
      </c>
      <c r="I33" s="107">
        <v>847</v>
      </c>
      <c r="J33" s="107">
        <v>931</v>
      </c>
      <c r="K33" s="107">
        <v>843</v>
      </c>
      <c r="L33" s="107">
        <v>952</v>
      </c>
      <c r="M33" s="107">
        <v>979</v>
      </c>
      <c r="N33" s="107">
        <v>993</v>
      </c>
      <c r="O33" s="107">
        <v>973</v>
      </c>
      <c r="P33" s="107">
        <v>1089</v>
      </c>
      <c r="Q33" s="107">
        <v>1032</v>
      </c>
      <c r="R33" s="107">
        <v>1099</v>
      </c>
      <c r="S33" s="107">
        <f t="shared" si="7"/>
        <v>11437</v>
      </c>
    </row>
    <row r="34" spans="2:21" ht="20.100000000000001" customHeight="1" x14ac:dyDescent="0.2">
      <c r="D34" s="67" t="s">
        <v>32</v>
      </c>
      <c r="G34" s="107">
        <v>2</v>
      </c>
      <c r="H34" s="107">
        <v>3</v>
      </c>
      <c r="I34" s="107">
        <v>4</v>
      </c>
      <c r="J34" s="107">
        <v>8</v>
      </c>
      <c r="K34" s="107">
        <v>1</v>
      </c>
      <c r="L34" s="107">
        <v>0</v>
      </c>
      <c r="M34" s="107">
        <v>0</v>
      </c>
      <c r="N34" s="107">
        <v>1</v>
      </c>
      <c r="O34" s="107">
        <v>0</v>
      </c>
      <c r="P34" s="107">
        <v>38</v>
      </c>
      <c r="Q34" s="107">
        <v>0</v>
      </c>
      <c r="R34" s="107">
        <v>6</v>
      </c>
      <c r="S34" s="107">
        <f t="shared" si="7"/>
        <v>63</v>
      </c>
    </row>
    <row r="35" spans="2:21" ht="9.75" customHeight="1" x14ac:dyDescent="0.2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</row>
    <row r="36" spans="2:21" s="65" customFormat="1" ht="18" customHeight="1" x14ac:dyDescent="0.4">
      <c r="C36" s="65" t="s">
        <v>33</v>
      </c>
      <c r="G36" s="112">
        <f>G28+G9</f>
        <v>30981</v>
      </c>
      <c r="H36" s="112">
        <f t="shared" ref="H36:Q36" si="8">H28+H9</f>
        <v>2621</v>
      </c>
      <c r="I36" s="112">
        <f t="shared" si="8"/>
        <v>4529</v>
      </c>
      <c r="J36" s="112">
        <f t="shared" si="8"/>
        <v>6247</v>
      </c>
      <c r="K36" s="112">
        <f t="shared" si="8"/>
        <v>4046</v>
      </c>
      <c r="L36" s="112">
        <f t="shared" si="8"/>
        <v>2350</v>
      </c>
      <c r="M36" s="112">
        <f t="shared" si="8"/>
        <v>5814</v>
      </c>
      <c r="N36" s="112">
        <f t="shared" si="8"/>
        <v>4504</v>
      </c>
      <c r="O36" s="112">
        <f t="shared" si="8"/>
        <v>5779</v>
      </c>
      <c r="P36" s="112">
        <f t="shared" si="8"/>
        <v>2623</v>
      </c>
      <c r="Q36" s="112">
        <f t="shared" si="8"/>
        <v>2725</v>
      </c>
      <c r="R36" s="112">
        <f>R28+R9</f>
        <v>3336</v>
      </c>
      <c r="S36" s="112">
        <f>S28+S9</f>
        <v>75555</v>
      </c>
      <c r="U36" s="105"/>
    </row>
    <row r="37" spans="2:21" ht="8.25" customHeight="1" x14ac:dyDescent="0.2"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2:21" ht="15.75" customHeight="1" x14ac:dyDescent="0.2">
      <c r="G38" s="107"/>
      <c r="J38" s="118"/>
      <c r="M38" s="107"/>
      <c r="P38" s="107"/>
      <c r="R38" s="107"/>
      <c r="S38" s="107"/>
    </row>
    <row r="39" spans="2:21" ht="11.25" customHeight="1" x14ac:dyDescent="0.2">
      <c r="S39" s="107"/>
    </row>
    <row r="40" spans="2:21" ht="9" customHeight="1" x14ac:dyDescent="0.2"/>
    <row r="41" spans="2:21" x14ac:dyDescent="0.2">
      <c r="B41" s="119"/>
      <c r="C41" s="119"/>
    </row>
    <row r="42" spans="2:21" ht="15" thickBot="1" x14ac:dyDescent="0.25">
      <c r="C42" s="125"/>
      <c r="D42" s="125"/>
      <c r="E42" s="125"/>
      <c r="F42" s="125"/>
      <c r="M42" s="107"/>
      <c r="N42" s="107"/>
      <c r="O42" s="107"/>
      <c r="P42" s="107"/>
      <c r="Q42" s="107"/>
      <c r="R42" s="107"/>
    </row>
    <row r="43" spans="2:21" ht="15" thickTop="1" x14ac:dyDescent="0.2">
      <c r="C43" s="119" t="s">
        <v>34</v>
      </c>
      <c r="D43" s="119"/>
      <c r="E43" s="107"/>
    </row>
    <row r="44" spans="2:21" x14ac:dyDescent="0.2">
      <c r="C44" s="119" t="s">
        <v>35</v>
      </c>
      <c r="D44" s="119"/>
      <c r="E44" s="107"/>
    </row>
  </sheetData>
  <mergeCells count="1">
    <mergeCell ref="C6:F6"/>
  </mergeCells>
  <printOptions horizontalCentered="1"/>
  <pageMargins left="0.25" right="0.25" top="1.25" bottom="0.75" header="0.3" footer="0.3"/>
  <pageSetup paperSize="9" scale="65" orientation="portrait" r:id="rId1"/>
  <headerFooter alignWithMargins="0">
    <oddHeader>&amp;C&amp;"Arial,Bold"BUREAU OF THE TREASURY&amp;"Arial,Regular"
&amp;"Arial,Italic"Statistical Data Analysis Division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T44"/>
  <sheetViews>
    <sheetView zoomScaleNormal="100" workbookViewId="0">
      <selection activeCell="G10" sqref="G10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4" style="67" customWidth="1"/>
    <col min="7" max="19" width="8.5703125" style="67" customWidth="1"/>
    <col min="20" max="16384" width="9.140625" style="67"/>
  </cols>
  <sheetData>
    <row r="1" spans="2:19" ht="1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2:19" ht="15" x14ac:dyDescent="0.25">
      <c r="B2" s="65" t="s">
        <v>37</v>
      </c>
    </row>
    <row r="3" spans="2:19" x14ac:dyDescent="0.2">
      <c r="B3" s="67" t="s">
        <v>2</v>
      </c>
    </row>
    <row r="4" spans="2:19" x14ac:dyDescent="0.2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2:19" ht="15.75" customHeight="1" thickBot="1" x14ac:dyDescent="0.2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19" s="126" customFormat="1" ht="26.25" customHeight="1" thickBot="1" x14ac:dyDescent="0.25">
      <c r="C6" s="181" t="s">
        <v>3</v>
      </c>
      <c r="D6" s="180"/>
      <c r="E6" s="180"/>
      <c r="F6" s="180"/>
      <c r="G6" s="127" t="s">
        <v>4</v>
      </c>
      <c r="H6" s="127" t="s">
        <v>5</v>
      </c>
      <c r="I6" s="127" t="s">
        <v>6</v>
      </c>
      <c r="J6" s="127" t="s">
        <v>7</v>
      </c>
      <c r="K6" s="127" t="s">
        <v>8</v>
      </c>
      <c r="L6" s="127" t="s">
        <v>9</v>
      </c>
      <c r="M6" s="127" t="s">
        <v>10</v>
      </c>
      <c r="N6" s="127" t="s">
        <v>11</v>
      </c>
      <c r="O6" s="127" t="s">
        <v>12</v>
      </c>
      <c r="P6" s="127" t="s">
        <v>13</v>
      </c>
      <c r="Q6" s="127" t="s">
        <v>14</v>
      </c>
      <c r="R6" s="127" t="s">
        <v>15</v>
      </c>
      <c r="S6" s="128" t="s">
        <v>16</v>
      </c>
    </row>
    <row r="7" spans="2:19" ht="3.75" customHeight="1" x14ac:dyDescent="0.25"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2:19" ht="16.5" customHeight="1" x14ac:dyDescent="0.25"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2:19" s="65" customFormat="1" ht="20.100000000000001" customHeight="1" x14ac:dyDescent="0.25">
      <c r="C9" s="65" t="s">
        <v>17</v>
      </c>
      <c r="G9" s="120">
        <f>G11+G14+G15+G16+G17+G18+G19+G25</f>
        <v>4123</v>
      </c>
      <c r="H9" s="120">
        <f t="shared" ref="H9:S9" si="0">H11+H14+H15+H16+H17+H18+H19+H25</f>
        <v>2157</v>
      </c>
      <c r="I9" s="120">
        <f t="shared" si="0"/>
        <v>4647</v>
      </c>
      <c r="J9" s="120">
        <f t="shared" si="0"/>
        <v>1875</v>
      </c>
      <c r="K9" s="120">
        <f t="shared" si="0"/>
        <v>1748</v>
      </c>
      <c r="L9" s="120">
        <f t="shared" si="0"/>
        <v>720</v>
      </c>
      <c r="M9" s="120">
        <f t="shared" si="0"/>
        <v>3979</v>
      </c>
      <c r="N9" s="120">
        <f t="shared" si="0"/>
        <v>3093</v>
      </c>
      <c r="O9" s="120">
        <f t="shared" si="0"/>
        <v>3025</v>
      </c>
      <c r="P9" s="120">
        <f t="shared" si="0"/>
        <v>1012</v>
      </c>
      <c r="Q9" s="120">
        <f t="shared" si="0"/>
        <v>1830</v>
      </c>
      <c r="R9" s="120">
        <f t="shared" si="0"/>
        <v>2250</v>
      </c>
      <c r="S9" s="120">
        <f t="shared" si="0"/>
        <v>30459</v>
      </c>
    </row>
    <row r="10" spans="2:19" ht="3.75" customHeight="1" x14ac:dyDescent="0.2"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19" s="65" customFormat="1" ht="20.100000000000001" customHeight="1" x14ac:dyDescent="0.35">
      <c r="D11" s="67" t="s">
        <v>18</v>
      </c>
      <c r="G11" s="121">
        <f>SUM(G12:G13)</f>
        <v>111</v>
      </c>
      <c r="H11" s="121">
        <f t="shared" ref="H11:S11" si="1">SUM(H12:H13)</f>
        <v>103</v>
      </c>
      <c r="I11" s="121">
        <f t="shared" si="1"/>
        <v>112</v>
      </c>
      <c r="J11" s="121">
        <f t="shared" si="1"/>
        <v>89</v>
      </c>
      <c r="K11" s="121">
        <f t="shared" si="1"/>
        <v>55</v>
      </c>
      <c r="L11" s="121">
        <f t="shared" si="1"/>
        <v>56</v>
      </c>
      <c r="M11" s="121">
        <f t="shared" si="1"/>
        <v>308</v>
      </c>
      <c r="N11" s="121">
        <f t="shared" si="1"/>
        <v>89</v>
      </c>
      <c r="O11" s="121">
        <f t="shared" si="1"/>
        <v>83</v>
      </c>
      <c r="P11" s="121">
        <f t="shared" si="1"/>
        <v>87</v>
      </c>
      <c r="Q11" s="121">
        <f t="shared" si="1"/>
        <v>102</v>
      </c>
      <c r="R11" s="121">
        <f t="shared" si="1"/>
        <v>1029</v>
      </c>
      <c r="S11" s="121">
        <f t="shared" si="1"/>
        <v>2224</v>
      </c>
    </row>
    <row r="12" spans="2:19" ht="20.100000000000001" customHeight="1" x14ac:dyDescent="0.2">
      <c r="F12" s="67" t="s">
        <v>19</v>
      </c>
      <c r="G12" s="107">
        <v>51</v>
      </c>
      <c r="H12" s="107">
        <v>53</v>
      </c>
      <c r="I12" s="107">
        <v>52</v>
      </c>
      <c r="J12" s="107">
        <v>66</v>
      </c>
      <c r="K12" s="107">
        <v>52</v>
      </c>
      <c r="L12" s="107">
        <v>52</v>
      </c>
      <c r="M12" s="107">
        <v>72</v>
      </c>
      <c r="N12" s="107">
        <v>77</v>
      </c>
      <c r="O12" s="107">
        <v>73</v>
      </c>
      <c r="P12" s="107">
        <v>77</v>
      </c>
      <c r="Q12" s="107">
        <v>72</v>
      </c>
      <c r="R12" s="107">
        <v>543</v>
      </c>
      <c r="S12" s="107">
        <f>SUM(G12:R12)</f>
        <v>1240</v>
      </c>
    </row>
    <row r="13" spans="2:19" ht="20.100000000000001" customHeight="1" x14ac:dyDescent="0.2">
      <c r="F13" s="67" t="s">
        <v>20</v>
      </c>
      <c r="G13" s="107">
        <v>60</v>
      </c>
      <c r="H13" s="107">
        <v>50</v>
      </c>
      <c r="I13" s="107">
        <v>60</v>
      </c>
      <c r="J13" s="107">
        <v>23</v>
      </c>
      <c r="K13" s="107">
        <v>3</v>
      </c>
      <c r="L13" s="107">
        <v>4</v>
      </c>
      <c r="M13" s="107">
        <v>236</v>
      </c>
      <c r="N13" s="107">
        <v>12</v>
      </c>
      <c r="O13" s="107">
        <v>10</v>
      </c>
      <c r="P13" s="107">
        <v>10</v>
      </c>
      <c r="Q13" s="107">
        <v>30</v>
      </c>
      <c r="R13" s="107">
        <v>486</v>
      </c>
      <c r="S13" s="107">
        <f t="shared" ref="S13:S18" si="2">SUM(G13:R13)</f>
        <v>984</v>
      </c>
    </row>
    <row r="14" spans="2:19" ht="20.100000000000001" customHeight="1" x14ac:dyDescent="0.2">
      <c r="D14" s="67" t="s">
        <v>21</v>
      </c>
      <c r="G14" s="107">
        <v>10</v>
      </c>
      <c r="H14" s="107">
        <v>4</v>
      </c>
      <c r="I14" s="107">
        <v>0</v>
      </c>
      <c r="J14" s="107">
        <v>3</v>
      </c>
      <c r="K14" s="107">
        <v>3</v>
      </c>
      <c r="L14" s="107">
        <v>0</v>
      </c>
      <c r="M14" s="107">
        <v>100</v>
      </c>
      <c r="N14" s="107">
        <v>7</v>
      </c>
      <c r="O14" s="107">
        <v>6</v>
      </c>
      <c r="P14" s="107">
        <v>3</v>
      </c>
      <c r="Q14" s="107">
        <v>3</v>
      </c>
      <c r="R14" s="107">
        <v>20</v>
      </c>
      <c r="S14" s="107">
        <f t="shared" si="2"/>
        <v>159</v>
      </c>
    </row>
    <row r="15" spans="2:19" ht="20.100000000000001" customHeight="1" x14ac:dyDescent="0.2">
      <c r="D15" s="67" t="s">
        <v>22</v>
      </c>
      <c r="G15" s="107">
        <v>3560</v>
      </c>
      <c r="H15" s="107">
        <v>1737</v>
      </c>
      <c r="I15" s="107">
        <v>4420</v>
      </c>
      <c r="J15" s="107">
        <v>1250</v>
      </c>
      <c r="K15" s="107">
        <v>1558</v>
      </c>
      <c r="L15" s="107">
        <v>443</v>
      </c>
      <c r="M15" s="107">
        <v>2926</v>
      </c>
      <c r="N15" s="107">
        <v>2741</v>
      </c>
      <c r="O15" s="107">
        <v>2759</v>
      </c>
      <c r="P15" s="107">
        <v>436</v>
      </c>
      <c r="Q15" s="107">
        <v>1671</v>
      </c>
      <c r="R15" s="107">
        <v>315</v>
      </c>
      <c r="S15" s="107">
        <f t="shared" si="2"/>
        <v>23816</v>
      </c>
    </row>
    <row r="16" spans="2:19" ht="20.100000000000001" customHeight="1" x14ac:dyDescent="0.2">
      <c r="D16" s="67" t="s">
        <v>61</v>
      </c>
      <c r="G16" s="107">
        <v>110</v>
      </c>
      <c r="H16" s="107">
        <v>134</v>
      </c>
      <c r="I16" s="107">
        <v>62</v>
      </c>
      <c r="J16" s="107">
        <v>391</v>
      </c>
      <c r="K16" s="107">
        <v>59</v>
      </c>
      <c r="L16" s="107">
        <v>86</v>
      </c>
      <c r="M16" s="107">
        <v>297</v>
      </c>
      <c r="N16" s="107">
        <v>75</v>
      </c>
      <c r="O16" s="107">
        <v>110</v>
      </c>
      <c r="P16" s="107">
        <v>432</v>
      </c>
      <c r="Q16" s="107">
        <v>24</v>
      </c>
      <c r="R16" s="107">
        <v>609</v>
      </c>
      <c r="S16" s="107">
        <f t="shared" si="2"/>
        <v>2389</v>
      </c>
    </row>
    <row r="17" spans="3:20" ht="20.100000000000001" customHeight="1" x14ac:dyDescent="0.2">
      <c r="D17" s="67" t="s">
        <v>62</v>
      </c>
      <c r="G17" s="107">
        <v>275</v>
      </c>
      <c r="H17" s="107">
        <v>49</v>
      </c>
      <c r="I17" s="107">
        <v>0</v>
      </c>
      <c r="J17" s="107">
        <v>107</v>
      </c>
      <c r="K17" s="107">
        <v>28</v>
      </c>
      <c r="L17" s="107">
        <v>80</v>
      </c>
      <c r="M17" s="107">
        <v>286</v>
      </c>
      <c r="N17" s="107">
        <v>62</v>
      </c>
      <c r="O17" s="107">
        <v>22</v>
      </c>
      <c r="P17" s="107">
        <v>17</v>
      </c>
      <c r="Q17" s="107">
        <v>0</v>
      </c>
      <c r="R17" s="107">
        <v>186</v>
      </c>
      <c r="S17" s="107">
        <f t="shared" si="2"/>
        <v>1112</v>
      </c>
    </row>
    <row r="18" spans="3:20" ht="20.100000000000001" customHeight="1" x14ac:dyDescent="0.2">
      <c r="D18" s="67" t="s">
        <v>66</v>
      </c>
      <c r="G18" s="107">
        <v>0</v>
      </c>
      <c r="H18" s="107">
        <v>0</v>
      </c>
      <c r="I18" s="107">
        <v>6</v>
      </c>
      <c r="J18" s="107">
        <v>0</v>
      </c>
      <c r="K18" s="107">
        <v>0</v>
      </c>
      <c r="L18" s="107">
        <v>0</v>
      </c>
      <c r="M18" s="107">
        <v>6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f t="shared" si="2"/>
        <v>12</v>
      </c>
    </row>
    <row r="19" spans="3:20" ht="20.100000000000001" customHeight="1" x14ac:dyDescent="0.2">
      <c r="D19" s="67" t="s">
        <v>49</v>
      </c>
      <c r="G19" s="122">
        <f>SUM(G21:G23)</f>
        <v>13</v>
      </c>
      <c r="H19" s="122">
        <f t="shared" ref="H19:S19" si="3">SUM(H21:H23)</f>
        <v>86</v>
      </c>
      <c r="I19" s="122">
        <f t="shared" si="3"/>
        <v>0</v>
      </c>
      <c r="J19" s="122">
        <f t="shared" si="3"/>
        <v>0</v>
      </c>
      <c r="K19" s="122">
        <f t="shared" si="3"/>
        <v>11</v>
      </c>
      <c r="L19" s="122">
        <f t="shared" si="3"/>
        <v>12</v>
      </c>
      <c r="M19" s="122">
        <f t="shared" si="3"/>
        <v>7</v>
      </c>
      <c r="N19" s="122">
        <f t="shared" si="3"/>
        <v>79</v>
      </c>
      <c r="O19" s="122">
        <f t="shared" si="3"/>
        <v>0</v>
      </c>
      <c r="P19" s="122">
        <f t="shared" si="3"/>
        <v>8</v>
      </c>
      <c r="Q19" s="122">
        <f t="shared" si="3"/>
        <v>0</v>
      </c>
      <c r="R19" s="122">
        <f t="shared" si="3"/>
        <v>11</v>
      </c>
      <c r="S19" s="122">
        <f t="shared" si="3"/>
        <v>227</v>
      </c>
      <c r="T19" s="109"/>
    </row>
    <row r="20" spans="3:20" ht="20.100000000000001" customHeight="1" x14ac:dyDescent="0.2">
      <c r="F20" s="67" t="s">
        <v>57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3:20" ht="20.100000000000001" customHeight="1" x14ac:dyDescent="0.2">
      <c r="F21" s="67" t="s">
        <v>26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f>SUM(G21:R21)</f>
        <v>0</v>
      </c>
    </row>
    <row r="22" spans="3:20" ht="20.100000000000001" customHeight="1" x14ac:dyDescent="0.2">
      <c r="F22" s="67" t="s">
        <v>58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f t="shared" ref="S22:S23" si="4">SUM(G22:R22)</f>
        <v>0</v>
      </c>
    </row>
    <row r="23" spans="3:20" ht="20.100000000000001" customHeight="1" x14ac:dyDescent="0.2">
      <c r="F23" s="67" t="s">
        <v>59</v>
      </c>
      <c r="G23" s="107">
        <v>13</v>
      </c>
      <c r="H23" s="107">
        <v>86</v>
      </c>
      <c r="I23" s="107">
        <v>0</v>
      </c>
      <c r="J23" s="107">
        <v>0</v>
      </c>
      <c r="K23" s="107">
        <v>11</v>
      </c>
      <c r="L23" s="107">
        <v>12</v>
      </c>
      <c r="M23" s="107">
        <v>7</v>
      </c>
      <c r="N23" s="107">
        <v>79</v>
      </c>
      <c r="O23" s="107">
        <v>0</v>
      </c>
      <c r="P23" s="107">
        <v>8</v>
      </c>
      <c r="Q23" s="107">
        <v>0</v>
      </c>
      <c r="R23" s="107">
        <v>11</v>
      </c>
      <c r="S23" s="107">
        <f t="shared" si="4"/>
        <v>227</v>
      </c>
    </row>
    <row r="24" spans="3:20" ht="17.25" customHeight="1" x14ac:dyDescent="0.2"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3:20" ht="19.5" customHeight="1" x14ac:dyDescent="0.25">
      <c r="D25" s="65" t="s">
        <v>55</v>
      </c>
      <c r="G25" s="122">
        <f>G26</f>
        <v>44</v>
      </c>
      <c r="H25" s="122">
        <f t="shared" ref="H25:S25" si="5">H26</f>
        <v>44</v>
      </c>
      <c r="I25" s="122">
        <f t="shared" si="5"/>
        <v>47</v>
      </c>
      <c r="J25" s="122">
        <f t="shared" si="5"/>
        <v>35</v>
      </c>
      <c r="K25" s="122">
        <f t="shared" si="5"/>
        <v>34</v>
      </c>
      <c r="L25" s="122">
        <f t="shared" si="5"/>
        <v>43</v>
      </c>
      <c r="M25" s="122">
        <f t="shared" si="5"/>
        <v>49</v>
      </c>
      <c r="N25" s="122">
        <f t="shared" si="5"/>
        <v>40</v>
      </c>
      <c r="O25" s="122">
        <f t="shared" si="5"/>
        <v>45</v>
      </c>
      <c r="P25" s="122">
        <f t="shared" si="5"/>
        <v>29</v>
      </c>
      <c r="Q25" s="122">
        <f t="shared" si="5"/>
        <v>30</v>
      </c>
      <c r="R25" s="122">
        <f t="shared" si="5"/>
        <v>80</v>
      </c>
      <c r="S25" s="122">
        <f t="shared" si="5"/>
        <v>520</v>
      </c>
    </row>
    <row r="26" spans="3:20" ht="21" customHeight="1" x14ac:dyDescent="0.2">
      <c r="E26" s="67" t="s">
        <v>56</v>
      </c>
      <c r="G26" s="107">
        <v>44</v>
      </c>
      <c r="H26" s="107">
        <v>44</v>
      </c>
      <c r="I26" s="107">
        <v>47</v>
      </c>
      <c r="J26" s="107">
        <v>35</v>
      </c>
      <c r="K26" s="107">
        <v>34</v>
      </c>
      <c r="L26" s="107">
        <v>43</v>
      </c>
      <c r="M26" s="107">
        <v>49</v>
      </c>
      <c r="N26" s="107">
        <v>40</v>
      </c>
      <c r="O26" s="107">
        <v>45</v>
      </c>
      <c r="P26" s="107">
        <v>29</v>
      </c>
      <c r="Q26" s="107">
        <v>30</v>
      </c>
      <c r="R26" s="107">
        <v>80</v>
      </c>
      <c r="S26" s="107">
        <f>SUM(G26:R26)</f>
        <v>520</v>
      </c>
    </row>
    <row r="27" spans="3:20" x14ac:dyDescent="0.2"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</row>
    <row r="28" spans="3:20" s="65" customFormat="1" ht="20.100000000000001" customHeight="1" x14ac:dyDescent="0.25">
      <c r="C28" s="65" t="s">
        <v>27</v>
      </c>
      <c r="G28" s="120">
        <f>SUM(G30:G34)</f>
        <v>945</v>
      </c>
      <c r="H28" s="120">
        <f t="shared" ref="H28:S28" si="6">SUM(H30:H34)</f>
        <v>820</v>
      </c>
      <c r="I28" s="120">
        <f t="shared" si="6"/>
        <v>1130</v>
      </c>
      <c r="J28" s="120">
        <f t="shared" si="6"/>
        <v>3274</v>
      </c>
      <c r="K28" s="120">
        <f t="shared" si="6"/>
        <v>891</v>
      </c>
      <c r="L28" s="120">
        <f t="shared" si="6"/>
        <v>2775</v>
      </c>
      <c r="M28" s="120">
        <f t="shared" si="6"/>
        <v>5635</v>
      </c>
      <c r="N28" s="120">
        <f t="shared" si="6"/>
        <v>1276</v>
      </c>
      <c r="O28" s="120">
        <f t="shared" si="6"/>
        <v>1332</v>
      </c>
      <c r="P28" s="120">
        <f t="shared" si="6"/>
        <v>3167</v>
      </c>
      <c r="Q28" s="120">
        <f t="shared" si="6"/>
        <v>1015</v>
      </c>
      <c r="R28" s="120">
        <f t="shared" si="6"/>
        <v>1596</v>
      </c>
      <c r="S28" s="120">
        <f t="shared" si="6"/>
        <v>23856</v>
      </c>
    </row>
    <row r="29" spans="3:20" ht="8.25" customHeight="1" x14ac:dyDescent="0.2"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3:20" ht="20.100000000000001" customHeight="1" x14ac:dyDescent="0.2">
      <c r="D30" s="67" t="s">
        <v>28</v>
      </c>
      <c r="G30" s="107">
        <v>117</v>
      </c>
      <c r="H30" s="107">
        <v>0</v>
      </c>
      <c r="I30" s="107">
        <v>200</v>
      </c>
      <c r="J30" s="107">
        <v>2235</v>
      </c>
      <c r="K30" s="107">
        <v>50</v>
      </c>
      <c r="L30" s="107">
        <v>1626</v>
      </c>
      <c r="M30" s="107">
        <v>4475</v>
      </c>
      <c r="N30" s="107">
        <v>56</v>
      </c>
      <c r="O30" s="107">
        <v>335</v>
      </c>
      <c r="P30" s="107">
        <v>2297</v>
      </c>
      <c r="Q30" s="107">
        <v>79</v>
      </c>
      <c r="R30" s="107">
        <v>543</v>
      </c>
      <c r="S30" s="107">
        <f>SUM(G30:R30)</f>
        <v>12013</v>
      </c>
    </row>
    <row r="31" spans="3:20" ht="20.100000000000001" customHeight="1" x14ac:dyDescent="0.2">
      <c r="D31" s="67" t="s">
        <v>29</v>
      </c>
      <c r="G31" s="107">
        <v>33</v>
      </c>
      <c r="H31" s="107">
        <v>0</v>
      </c>
      <c r="I31" s="107">
        <v>33</v>
      </c>
      <c r="J31" s="107">
        <v>75</v>
      </c>
      <c r="K31" s="107">
        <v>40</v>
      </c>
      <c r="L31" s="107">
        <v>41</v>
      </c>
      <c r="M31" s="107">
        <v>42</v>
      </c>
      <c r="N31" s="107">
        <v>36</v>
      </c>
      <c r="O31" s="107">
        <v>74</v>
      </c>
      <c r="P31" s="107">
        <v>32</v>
      </c>
      <c r="Q31" s="107">
        <v>0</v>
      </c>
      <c r="R31" s="107">
        <v>70</v>
      </c>
      <c r="S31" s="107">
        <f t="shared" ref="S31:S34" si="7">SUM(G31:R31)</f>
        <v>476</v>
      </c>
    </row>
    <row r="32" spans="3:20" ht="20.100000000000001" customHeight="1" x14ac:dyDescent="0.2">
      <c r="D32" s="67" t="s">
        <v>30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07">
        <v>186</v>
      </c>
      <c r="M32" s="107">
        <v>221</v>
      </c>
      <c r="N32" s="107">
        <v>212</v>
      </c>
      <c r="O32" s="107">
        <v>0</v>
      </c>
      <c r="P32" s="107">
        <v>0</v>
      </c>
      <c r="Q32" s="107">
        <v>0</v>
      </c>
      <c r="R32" s="107">
        <v>0</v>
      </c>
      <c r="S32" s="107">
        <f t="shared" si="7"/>
        <v>619</v>
      </c>
    </row>
    <row r="33" spans="2:20" ht="20.100000000000001" customHeight="1" x14ac:dyDescent="0.2">
      <c r="D33" s="67" t="s">
        <v>31</v>
      </c>
      <c r="G33" s="107">
        <v>792</v>
      </c>
      <c r="H33" s="107">
        <v>815</v>
      </c>
      <c r="I33" s="107">
        <v>828</v>
      </c>
      <c r="J33" s="107">
        <v>887</v>
      </c>
      <c r="K33" s="107">
        <v>798</v>
      </c>
      <c r="L33" s="107">
        <v>920</v>
      </c>
      <c r="M33" s="107">
        <v>890</v>
      </c>
      <c r="N33" s="107">
        <v>969</v>
      </c>
      <c r="O33" s="107">
        <v>813</v>
      </c>
      <c r="P33" s="107">
        <v>834</v>
      </c>
      <c r="Q33" s="107">
        <v>928</v>
      </c>
      <c r="R33" s="107">
        <v>869</v>
      </c>
      <c r="S33" s="107">
        <f t="shared" si="7"/>
        <v>10343</v>
      </c>
    </row>
    <row r="34" spans="2:20" ht="20.100000000000001" customHeight="1" x14ac:dyDescent="0.2">
      <c r="D34" s="67" t="s">
        <v>32</v>
      </c>
      <c r="G34" s="107">
        <v>3</v>
      </c>
      <c r="H34" s="107">
        <v>5</v>
      </c>
      <c r="I34" s="107">
        <v>69</v>
      </c>
      <c r="J34" s="107">
        <v>77</v>
      </c>
      <c r="K34" s="107">
        <v>3</v>
      </c>
      <c r="L34" s="107">
        <v>2</v>
      </c>
      <c r="M34" s="107">
        <v>7</v>
      </c>
      <c r="N34" s="107">
        <v>3</v>
      </c>
      <c r="O34" s="107">
        <v>110</v>
      </c>
      <c r="P34" s="107">
        <v>4</v>
      </c>
      <c r="Q34" s="107">
        <v>8</v>
      </c>
      <c r="R34" s="107">
        <v>114</v>
      </c>
      <c r="S34" s="107">
        <f t="shared" si="7"/>
        <v>405</v>
      </c>
    </row>
    <row r="35" spans="2:20" ht="9.75" customHeight="1" x14ac:dyDescent="0.2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</row>
    <row r="36" spans="2:20" s="65" customFormat="1" ht="18" customHeight="1" x14ac:dyDescent="0.4">
      <c r="C36" s="65" t="s">
        <v>33</v>
      </c>
      <c r="G36" s="112">
        <f>G28+G9</f>
        <v>5068</v>
      </c>
      <c r="H36" s="112">
        <f t="shared" ref="H36:S36" si="8">H28+H9</f>
        <v>2977</v>
      </c>
      <c r="I36" s="112">
        <f t="shared" si="8"/>
        <v>5777</v>
      </c>
      <c r="J36" s="112">
        <f t="shared" si="8"/>
        <v>5149</v>
      </c>
      <c r="K36" s="112">
        <f t="shared" si="8"/>
        <v>2639</v>
      </c>
      <c r="L36" s="112">
        <f t="shared" si="8"/>
        <v>3495</v>
      </c>
      <c r="M36" s="112">
        <f t="shared" si="8"/>
        <v>9614</v>
      </c>
      <c r="N36" s="112">
        <f t="shared" si="8"/>
        <v>4369</v>
      </c>
      <c r="O36" s="112">
        <f t="shared" si="8"/>
        <v>4357</v>
      </c>
      <c r="P36" s="112">
        <f t="shared" si="8"/>
        <v>4179</v>
      </c>
      <c r="Q36" s="112">
        <f t="shared" si="8"/>
        <v>2845</v>
      </c>
      <c r="R36" s="112">
        <f t="shared" si="8"/>
        <v>3846</v>
      </c>
      <c r="S36" s="112">
        <f t="shared" si="8"/>
        <v>54315</v>
      </c>
      <c r="T36" s="105"/>
    </row>
    <row r="37" spans="2:20" ht="8.25" customHeight="1" x14ac:dyDescent="0.2"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2:20" ht="15.75" customHeight="1" x14ac:dyDescent="0.2">
      <c r="G38" s="107"/>
      <c r="J38" s="118"/>
      <c r="M38" s="107"/>
      <c r="P38" s="107"/>
      <c r="R38" s="107"/>
      <c r="S38" s="107"/>
    </row>
    <row r="39" spans="2:20" ht="11.25" customHeight="1" x14ac:dyDescent="0.2">
      <c r="S39" s="107"/>
    </row>
    <row r="40" spans="2:20" ht="9" customHeight="1" x14ac:dyDescent="0.2"/>
    <row r="41" spans="2:20" x14ac:dyDescent="0.2">
      <c r="B41" s="119"/>
      <c r="C41" s="119"/>
    </row>
    <row r="42" spans="2:20" ht="15" thickBot="1" x14ac:dyDescent="0.25">
      <c r="C42" s="125"/>
      <c r="D42" s="125"/>
      <c r="E42" s="125"/>
      <c r="F42" s="125"/>
      <c r="M42" s="107"/>
      <c r="N42" s="107"/>
      <c r="O42" s="107"/>
      <c r="P42" s="107"/>
      <c r="Q42" s="107"/>
      <c r="R42" s="107"/>
    </row>
    <row r="43" spans="2:20" ht="15" thickTop="1" x14ac:dyDescent="0.2">
      <c r="C43" s="119" t="s">
        <v>34</v>
      </c>
      <c r="D43" s="119"/>
      <c r="E43" s="107"/>
    </row>
    <row r="44" spans="2:20" x14ac:dyDescent="0.2">
      <c r="C44" s="119" t="s">
        <v>35</v>
      </c>
      <c r="D44" s="119"/>
      <c r="E44" s="107"/>
    </row>
  </sheetData>
  <mergeCells count="1">
    <mergeCell ref="C6:F6"/>
  </mergeCells>
  <printOptions horizontalCentered="1"/>
  <pageMargins left="0.25" right="0.25" top="1.25" bottom="0.75" header="0.3" footer="0.3"/>
  <pageSetup paperSize="9" scale="65" orientation="portrait" r:id="rId1"/>
  <headerFooter alignWithMargins="0">
    <oddHeader xml:space="preserve">&amp;C&amp;"Arial,Bold"BUREAU OF THE TREASURY&amp;"Arial,Regular"
&amp;"Arial,Italic"Statistical Data Analysis Division&amp;"Arial,Regular"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U44"/>
  <sheetViews>
    <sheetView zoomScaleNormal="100" workbookViewId="0">
      <selection activeCell="G29" sqref="G29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4.140625" style="67" customWidth="1"/>
    <col min="7" max="19" width="8.28515625" style="67" customWidth="1"/>
    <col min="20" max="20" width="1.140625" style="67" customWidth="1"/>
    <col min="21" max="16384" width="9.140625" style="67"/>
  </cols>
  <sheetData>
    <row r="1" spans="2:20" ht="1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2:20" ht="15" x14ac:dyDescent="0.25">
      <c r="B2" s="65" t="s">
        <v>36</v>
      </c>
    </row>
    <row r="3" spans="2:20" x14ac:dyDescent="0.2">
      <c r="B3" s="67" t="s">
        <v>2</v>
      </c>
    </row>
    <row r="4" spans="2:20" x14ac:dyDescent="0.2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2:20" ht="15.75" customHeight="1" thickBot="1" x14ac:dyDescent="0.2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20" s="126" customFormat="1" ht="22.5" customHeight="1" thickBot="1" x14ac:dyDescent="0.25">
      <c r="C6" s="181" t="s">
        <v>3</v>
      </c>
      <c r="D6" s="180"/>
      <c r="E6" s="180"/>
      <c r="F6" s="180"/>
      <c r="G6" s="127" t="s">
        <v>4</v>
      </c>
      <c r="H6" s="127" t="s">
        <v>5</v>
      </c>
      <c r="I6" s="127" t="s">
        <v>6</v>
      </c>
      <c r="J6" s="127" t="s">
        <v>7</v>
      </c>
      <c r="K6" s="127" t="s">
        <v>8</v>
      </c>
      <c r="L6" s="127" t="s">
        <v>9</v>
      </c>
      <c r="M6" s="127" t="s">
        <v>10</v>
      </c>
      <c r="N6" s="127" t="s">
        <v>11</v>
      </c>
      <c r="O6" s="127" t="s">
        <v>12</v>
      </c>
      <c r="P6" s="127" t="s">
        <v>13</v>
      </c>
      <c r="Q6" s="127" t="s">
        <v>14</v>
      </c>
      <c r="R6" s="127" t="s">
        <v>15</v>
      </c>
      <c r="S6" s="128" t="s">
        <v>16</v>
      </c>
      <c r="T6" s="129"/>
    </row>
    <row r="7" spans="2:20" ht="3.75" customHeight="1" x14ac:dyDescent="0.25"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65"/>
    </row>
    <row r="8" spans="2:20" ht="16.5" customHeight="1" x14ac:dyDescent="0.25"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65"/>
    </row>
    <row r="9" spans="2:20" s="65" customFormat="1" ht="20.100000000000001" customHeight="1" x14ac:dyDescent="0.25">
      <c r="C9" s="65" t="s">
        <v>17</v>
      </c>
      <c r="G9" s="120">
        <f>G11+G14+G15+G16+G17+G18+G19+G25</f>
        <v>3953</v>
      </c>
      <c r="H9" s="120">
        <f t="shared" ref="H9:S9" si="0">H11+H14+H15+H16+H17+H18+H19+H25</f>
        <v>10726</v>
      </c>
      <c r="I9" s="120">
        <f t="shared" si="0"/>
        <v>2815</v>
      </c>
      <c r="J9" s="120">
        <f t="shared" si="0"/>
        <v>2168.12</v>
      </c>
      <c r="K9" s="120">
        <f t="shared" si="0"/>
        <v>2455.2800000000002</v>
      </c>
      <c r="L9" s="120">
        <f t="shared" si="0"/>
        <v>950</v>
      </c>
      <c r="M9" s="120">
        <f t="shared" si="0"/>
        <v>3768</v>
      </c>
      <c r="N9" s="120">
        <f t="shared" si="0"/>
        <v>2423</v>
      </c>
      <c r="O9" s="120">
        <f t="shared" si="0"/>
        <v>2376</v>
      </c>
      <c r="P9" s="120">
        <f t="shared" si="0"/>
        <v>2854</v>
      </c>
      <c r="Q9" s="120">
        <f t="shared" si="0"/>
        <v>2767</v>
      </c>
      <c r="R9" s="120">
        <f t="shared" si="0"/>
        <v>6027</v>
      </c>
      <c r="S9" s="120">
        <f t="shared" si="0"/>
        <v>43282.400000000001</v>
      </c>
    </row>
    <row r="10" spans="2:20" ht="3.75" customHeight="1" x14ac:dyDescent="0.2"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20" s="65" customFormat="1" ht="20.100000000000001" customHeight="1" x14ac:dyDescent="0.35">
      <c r="D11" s="67" t="s">
        <v>18</v>
      </c>
      <c r="G11" s="121">
        <f>SUM(G12:G13)</f>
        <v>395</v>
      </c>
      <c r="H11" s="121">
        <f t="shared" ref="H11:S11" si="1">SUM(H12:H13)</f>
        <v>146</v>
      </c>
      <c r="I11" s="121">
        <f t="shared" si="1"/>
        <v>180</v>
      </c>
      <c r="J11" s="121">
        <f t="shared" si="1"/>
        <v>114</v>
      </c>
      <c r="K11" s="121">
        <f t="shared" si="1"/>
        <v>95</v>
      </c>
      <c r="L11" s="121">
        <f t="shared" si="1"/>
        <v>118</v>
      </c>
      <c r="M11" s="121">
        <f t="shared" si="1"/>
        <v>990</v>
      </c>
      <c r="N11" s="121">
        <f t="shared" si="1"/>
        <v>41</v>
      </c>
      <c r="O11" s="121">
        <f t="shared" si="1"/>
        <v>58</v>
      </c>
      <c r="P11" s="121">
        <f t="shared" si="1"/>
        <v>90</v>
      </c>
      <c r="Q11" s="121">
        <f t="shared" si="1"/>
        <v>44</v>
      </c>
      <c r="R11" s="121">
        <f t="shared" si="1"/>
        <v>416</v>
      </c>
      <c r="S11" s="121">
        <f t="shared" si="1"/>
        <v>2687</v>
      </c>
    </row>
    <row r="12" spans="2:20" ht="20.100000000000001" customHeight="1" x14ac:dyDescent="0.2">
      <c r="F12" s="67" t="s">
        <v>19</v>
      </c>
      <c r="G12" s="107">
        <v>252</v>
      </c>
      <c r="H12" s="107">
        <v>66</v>
      </c>
      <c r="I12" s="107">
        <v>22</v>
      </c>
      <c r="J12" s="107">
        <v>26</v>
      </c>
      <c r="K12" s="107">
        <v>26</v>
      </c>
      <c r="L12" s="107">
        <v>48</v>
      </c>
      <c r="M12" s="107">
        <v>941</v>
      </c>
      <c r="N12" s="107">
        <v>13</v>
      </c>
      <c r="O12" s="107">
        <v>22</v>
      </c>
      <c r="P12" s="107">
        <v>34</v>
      </c>
      <c r="Q12" s="107">
        <v>0</v>
      </c>
      <c r="R12" s="107">
        <v>346</v>
      </c>
      <c r="S12" s="107">
        <f>SUM(G12:R12)</f>
        <v>1796</v>
      </c>
    </row>
    <row r="13" spans="2:20" ht="20.100000000000001" customHeight="1" x14ac:dyDescent="0.2">
      <c r="F13" s="67" t="s">
        <v>20</v>
      </c>
      <c r="G13" s="107">
        <v>143</v>
      </c>
      <c r="H13" s="107">
        <v>80</v>
      </c>
      <c r="I13" s="107">
        <v>158</v>
      </c>
      <c r="J13" s="107">
        <v>88</v>
      </c>
      <c r="K13" s="107">
        <v>69</v>
      </c>
      <c r="L13" s="107">
        <v>70</v>
      </c>
      <c r="M13" s="107">
        <v>49</v>
      </c>
      <c r="N13" s="107">
        <v>28</v>
      </c>
      <c r="O13" s="107">
        <v>36</v>
      </c>
      <c r="P13" s="107">
        <v>56</v>
      </c>
      <c r="Q13" s="107">
        <v>44</v>
      </c>
      <c r="R13" s="107">
        <v>70</v>
      </c>
      <c r="S13" s="107">
        <f t="shared" ref="S13:S18" si="2">SUM(G13:R13)</f>
        <v>891</v>
      </c>
    </row>
    <row r="14" spans="2:20" ht="20.100000000000001" customHeight="1" x14ac:dyDescent="0.2">
      <c r="D14" s="67" t="s">
        <v>21</v>
      </c>
      <c r="G14" s="107">
        <v>102</v>
      </c>
      <c r="H14" s="107">
        <v>15</v>
      </c>
      <c r="I14" s="107">
        <v>50</v>
      </c>
      <c r="J14" s="107">
        <v>3</v>
      </c>
      <c r="K14" s="107">
        <v>8</v>
      </c>
      <c r="L14" s="107">
        <v>10</v>
      </c>
      <c r="M14" s="107">
        <v>25</v>
      </c>
      <c r="N14" s="107">
        <v>0</v>
      </c>
      <c r="O14" s="107">
        <v>1</v>
      </c>
      <c r="P14" s="107">
        <v>161</v>
      </c>
      <c r="Q14" s="107">
        <v>4</v>
      </c>
      <c r="R14" s="107">
        <v>131</v>
      </c>
      <c r="S14" s="107">
        <f t="shared" si="2"/>
        <v>510</v>
      </c>
    </row>
    <row r="15" spans="2:20" ht="20.100000000000001" customHeight="1" x14ac:dyDescent="0.2">
      <c r="D15" s="67" t="s">
        <v>22</v>
      </c>
      <c r="G15" s="107">
        <v>2821</v>
      </c>
      <c r="H15" s="107">
        <v>10302</v>
      </c>
      <c r="I15" s="107">
        <v>2255</v>
      </c>
      <c r="J15" s="107">
        <v>1574</v>
      </c>
      <c r="K15" s="107">
        <v>2088</v>
      </c>
      <c r="L15" s="107">
        <v>621</v>
      </c>
      <c r="M15" s="107">
        <v>2315</v>
      </c>
      <c r="N15" s="107">
        <v>1898</v>
      </c>
      <c r="O15" s="107">
        <v>1905</v>
      </c>
      <c r="P15" s="107">
        <v>2156</v>
      </c>
      <c r="Q15" s="107">
        <v>1329</v>
      </c>
      <c r="R15" s="107">
        <v>685</v>
      </c>
      <c r="S15" s="107">
        <f t="shared" si="2"/>
        <v>29949</v>
      </c>
    </row>
    <row r="16" spans="2:20" ht="20.100000000000001" customHeight="1" x14ac:dyDescent="0.2">
      <c r="D16" s="67" t="s">
        <v>61</v>
      </c>
      <c r="G16" s="107">
        <v>207</v>
      </c>
      <c r="H16" s="107">
        <v>88</v>
      </c>
      <c r="I16" s="107">
        <v>186</v>
      </c>
      <c r="J16" s="107">
        <v>171</v>
      </c>
      <c r="K16" s="107">
        <v>202</v>
      </c>
      <c r="L16" s="107">
        <v>85</v>
      </c>
      <c r="M16" s="107">
        <v>334</v>
      </c>
      <c r="N16" s="107">
        <v>106</v>
      </c>
      <c r="O16" s="107">
        <v>163</v>
      </c>
      <c r="P16" s="107">
        <v>142</v>
      </c>
      <c r="Q16" s="107">
        <v>926</v>
      </c>
      <c r="R16" s="107">
        <v>4088</v>
      </c>
      <c r="S16" s="107">
        <f t="shared" si="2"/>
        <v>6698</v>
      </c>
    </row>
    <row r="17" spans="3:21" ht="20.100000000000001" customHeight="1" x14ac:dyDescent="0.2">
      <c r="D17" s="67" t="s">
        <v>62</v>
      </c>
      <c r="G17" s="107">
        <v>330</v>
      </c>
      <c r="H17" s="107">
        <v>22</v>
      </c>
      <c r="I17" s="107">
        <v>14</v>
      </c>
      <c r="J17" s="107">
        <v>202</v>
      </c>
      <c r="K17" s="107">
        <v>11</v>
      </c>
      <c r="L17" s="107">
        <v>33</v>
      </c>
      <c r="M17" s="107">
        <v>18</v>
      </c>
      <c r="N17" s="107">
        <v>338</v>
      </c>
      <c r="O17" s="107">
        <v>29</v>
      </c>
      <c r="P17" s="107">
        <v>183</v>
      </c>
      <c r="Q17" s="107">
        <v>427</v>
      </c>
      <c r="R17" s="107">
        <v>602</v>
      </c>
      <c r="S17" s="107">
        <f t="shared" si="2"/>
        <v>2209</v>
      </c>
    </row>
    <row r="18" spans="3:21" ht="20.100000000000001" customHeight="1" x14ac:dyDescent="0.2">
      <c r="D18" s="67" t="s">
        <v>66</v>
      </c>
      <c r="G18" s="107">
        <v>6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5</v>
      </c>
      <c r="N18" s="107">
        <v>0</v>
      </c>
      <c r="O18" s="107">
        <v>0</v>
      </c>
      <c r="P18" s="107">
        <v>1</v>
      </c>
      <c r="Q18" s="107">
        <v>0</v>
      </c>
      <c r="R18" s="107">
        <v>0</v>
      </c>
      <c r="S18" s="107">
        <f t="shared" si="2"/>
        <v>12</v>
      </c>
    </row>
    <row r="19" spans="3:21" ht="20.100000000000001" customHeight="1" x14ac:dyDescent="0.2">
      <c r="D19" s="67" t="s">
        <v>49</v>
      </c>
      <c r="G19" s="122">
        <f>SUM(G21:G23)</f>
        <v>47</v>
      </c>
      <c r="H19" s="122">
        <f t="shared" ref="H19:R19" si="3">SUM(H21:H23)</f>
        <v>104</v>
      </c>
      <c r="I19" s="122">
        <f t="shared" si="3"/>
        <v>97</v>
      </c>
      <c r="J19" s="122">
        <f t="shared" si="3"/>
        <v>78.12</v>
      </c>
      <c r="K19" s="122">
        <f t="shared" si="3"/>
        <v>14.28</v>
      </c>
      <c r="L19" s="122">
        <f t="shared" si="3"/>
        <v>51</v>
      </c>
      <c r="M19" s="122">
        <f t="shared" si="3"/>
        <v>42</v>
      </c>
      <c r="N19" s="122">
        <f t="shared" si="3"/>
        <v>3</v>
      </c>
      <c r="O19" s="122">
        <f t="shared" si="3"/>
        <v>183</v>
      </c>
      <c r="P19" s="122">
        <f t="shared" si="3"/>
        <v>83</v>
      </c>
      <c r="Q19" s="122">
        <f t="shared" si="3"/>
        <v>1</v>
      </c>
      <c r="R19" s="122">
        <f t="shared" si="3"/>
        <v>67</v>
      </c>
      <c r="S19" s="122">
        <f>SUM(S21:S23)</f>
        <v>770.4</v>
      </c>
      <c r="U19" s="109"/>
    </row>
    <row r="20" spans="3:21" ht="20.100000000000001" customHeight="1" x14ac:dyDescent="0.2">
      <c r="F20" s="67" t="s">
        <v>57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3:21" ht="20.100000000000001" customHeight="1" x14ac:dyDescent="0.2">
      <c r="F21" s="67" t="s">
        <v>26</v>
      </c>
      <c r="G21" s="107">
        <v>1</v>
      </c>
      <c r="H21" s="107">
        <v>1</v>
      </c>
      <c r="I21" s="107">
        <v>1</v>
      </c>
      <c r="J21" s="107">
        <v>0</v>
      </c>
      <c r="K21" s="107">
        <v>1</v>
      </c>
      <c r="L21" s="107">
        <v>1</v>
      </c>
      <c r="M21" s="107">
        <v>1</v>
      </c>
      <c r="N21" s="107">
        <v>1</v>
      </c>
      <c r="O21" s="107">
        <v>1</v>
      </c>
      <c r="P21" s="107">
        <v>1</v>
      </c>
      <c r="Q21" s="107">
        <v>1</v>
      </c>
      <c r="R21" s="107">
        <v>0</v>
      </c>
      <c r="S21" s="107">
        <f>SUM(G21:R21)</f>
        <v>10</v>
      </c>
    </row>
    <row r="22" spans="3:21" ht="20.100000000000001" customHeight="1" x14ac:dyDescent="0.2">
      <c r="F22" s="67" t="s">
        <v>58</v>
      </c>
      <c r="G22" s="107">
        <v>1</v>
      </c>
      <c r="H22" s="107">
        <v>1</v>
      </c>
      <c r="I22" s="107">
        <v>0</v>
      </c>
      <c r="J22" s="107">
        <v>1</v>
      </c>
      <c r="K22" s="107">
        <v>1</v>
      </c>
      <c r="L22" s="107">
        <v>0</v>
      </c>
      <c r="M22" s="107">
        <v>0</v>
      </c>
      <c r="N22" s="107">
        <v>2</v>
      </c>
      <c r="O22" s="107">
        <v>0</v>
      </c>
      <c r="P22" s="107">
        <v>0</v>
      </c>
      <c r="Q22" s="107">
        <v>0</v>
      </c>
      <c r="R22" s="107">
        <v>0</v>
      </c>
      <c r="S22" s="107">
        <f t="shared" ref="S22:S23" si="4">SUM(G22:R22)</f>
        <v>6</v>
      </c>
    </row>
    <row r="23" spans="3:21" ht="20.100000000000001" customHeight="1" x14ac:dyDescent="0.2">
      <c r="F23" s="67" t="s">
        <v>59</v>
      </c>
      <c r="G23" s="107">
        <v>45</v>
      </c>
      <c r="H23" s="107">
        <v>102</v>
      </c>
      <c r="I23" s="107">
        <v>96</v>
      </c>
      <c r="J23" s="107">
        <v>77.12</v>
      </c>
      <c r="K23" s="107">
        <v>12.28</v>
      </c>
      <c r="L23" s="107">
        <v>50</v>
      </c>
      <c r="M23" s="107">
        <v>41</v>
      </c>
      <c r="N23" s="107">
        <v>0</v>
      </c>
      <c r="O23" s="107">
        <v>182</v>
      </c>
      <c r="P23" s="107">
        <v>82</v>
      </c>
      <c r="Q23" s="107">
        <v>0</v>
      </c>
      <c r="R23" s="107">
        <v>67</v>
      </c>
      <c r="S23" s="107">
        <f t="shared" si="4"/>
        <v>754.4</v>
      </c>
    </row>
    <row r="24" spans="3:21" ht="19.5" customHeight="1" x14ac:dyDescent="0.2"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3:21" ht="23.25" customHeight="1" x14ac:dyDescent="0.25">
      <c r="D25" s="65" t="s">
        <v>55</v>
      </c>
      <c r="G25" s="122">
        <f>G26</f>
        <v>45</v>
      </c>
      <c r="H25" s="122">
        <f t="shared" ref="H25:S25" si="5">H26</f>
        <v>49</v>
      </c>
      <c r="I25" s="122">
        <f t="shared" si="5"/>
        <v>33</v>
      </c>
      <c r="J25" s="122">
        <f t="shared" si="5"/>
        <v>26</v>
      </c>
      <c r="K25" s="122">
        <f t="shared" si="5"/>
        <v>37</v>
      </c>
      <c r="L25" s="122">
        <f t="shared" si="5"/>
        <v>32</v>
      </c>
      <c r="M25" s="122">
        <f t="shared" si="5"/>
        <v>39</v>
      </c>
      <c r="N25" s="122">
        <f t="shared" si="5"/>
        <v>37</v>
      </c>
      <c r="O25" s="122">
        <f t="shared" si="5"/>
        <v>37</v>
      </c>
      <c r="P25" s="122">
        <f t="shared" si="5"/>
        <v>38</v>
      </c>
      <c r="Q25" s="122">
        <f t="shared" si="5"/>
        <v>36</v>
      </c>
      <c r="R25" s="122">
        <f t="shared" si="5"/>
        <v>38</v>
      </c>
      <c r="S25" s="122">
        <f t="shared" si="5"/>
        <v>447</v>
      </c>
    </row>
    <row r="26" spans="3:21" ht="23.25" customHeight="1" x14ac:dyDescent="0.2">
      <c r="E26" s="67" t="s">
        <v>56</v>
      </c>
      <c r="G26" s="107">
        <v>45</v>
      </c>
      <c r="H26" s="107">
        <v>49</v>
      </c>
      <c r="I26" s="107">
        <v>33</v>
      </c>
      <c r="J26" s="107">
        <v>26</v>
      </c>
      <c r="K26" s="107">
        <v>37</v>
      </c>
      <c r="L26" s="107">
        <v>32</v>
      </c>
      <c r="M26" s="107">
        <v>39</v>
      </c>
      <c r="N26" s="107">
        <v>37</v>
      </c>
      <c r="O26" s="107">
        <v>37</v>
      </c>
      <c r="P26" s="107">
        <v>38</v>
      </c>
      <c r="Q26" s="107">
        <v>36</v>
      </c>
      <c r="R26" s="107">
        <v>38</v>
      </c>
      <c r="S26" s="107">
        <f>SUM(G26:R26)</f>
        <v>447</v>
      </c>
    </row>
    <row r="27" spans="3:21" x14ac:dyDescent="0.2"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</row>
    <row r="28" spans="3:21" s="65" customFormat="1" ht="20.100000000000001" customHeight="1" x14ac:dyDescent="0.25">
      <c r="C28" s="65" t="s">
        <v>27</v>
      </c>
      <c r="G28" s="120">
        <f>SUM(G30:G34)</f>
        <v>1154</v>
      </c>
      <c r="H28" s="120">
        <f t="shared" ref="H28:S28" si="6">SUM(H30:H34)</f>
        <v>997</v>
      </c>
      <c r="I28" s="120">
        <f t="shared" si="6"/>
        <v>1013</v>
      </c>
      <c r="J28" s="120">
        <f t="shared" si="6"/>
        <v>1583.88</v>
      </c>
      <c r="K28" s="120">
        <f t="shared" si="6"/>
        <v>1048.72</v>
      </c>
      <c r="L28" s="120">
        <f t="shared" si="6"/>
        <v>1261</v>
      </c>
      <c r="M28" s="120">
        <f t="shared" si="6"/>
        <v>8818</v>
      </c>
      <c r="N28" s="120">
        <f t="shared" si="6"/>
        <v>1058</v>
      </c>
      <c r="O28" s="120">
        <f t="shared" si="6"/>
        <v>3671</v>
      </c>
      <c r="P28" s="120">
        <f t="shared" si="6"/>
        <v>1228</v>
      </c>
      <c r="Q28" s="120">
        <f t="shared" si="6"/>
        <v>1411</v>
      </c>
      <c r="R28" s="120">
        <f t="shared" si="6"/>
        <v>3387</v>
      </c>
      <c r="S28" s="120">
        <f t="shared" si="6"/>
        <v>26629.599999999999</v>
      </c>
    </row>
    <row r="29" spans="3:21" ht="8.25" customHeight="1" x14ac:dyDescent="0.2"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3:21" ht="20.100000000000001" customHeight="1" x14ac:dyDescent="0.2">
      <c r="D30" s="67" t="s">
        <v>28</v>
      </c>
      <c r="G30" s="107">
        <v>28</v>
      </c>
      <c r="H30" s="107">
        <v>41</v>
      </c>
      <c r="I30" s="107">
        <v>46</v>
      </c>
      <c r="J30" s="107">
        <v>636</v>
      </c>
      <c r="K30" s="107">
        <v>4</v>
      </c>
      <c r="L30" s="107">
        <v>10</v>
      </c>
      <c r="M30" s="107">
        <v>7740</v>
      </c>
      <c r="N30" s="107">
        <v>18</v>
      </c>
      <c r="O30" s="107">
        <v>2545</v>
      </c>
      <c r="P30" s="107">
        <v>0</v>
      </c>
      <c r="Q30" s="107">
        <v>446</v>
      </c>
      <c r="R30" s="107">
        <f>2288+1</f>
        <v>2289</v>
      </c>
      <c r="S30" s="107">
        <f>SUM(G30:R30)-1</f>
        <v>13802</v>
      </c>
    </row>
    <row r="31" spans="3:21" ht="20.100000000000001" customHeight="1" x14ac:dyDescent="0.2">
      <c r="D31" s="67" t="s">
        <v>29</v>
      </c>
      <c r="G31" s="107">
        <v>62</v>
      </c>
      <c r="H31" s="107">
        <v>0</v>
      </c>
      <c r="I31" s="107">
        <v>65</v>
      </c>
      <c r="J31" s="107">
        <v>0</v>
      </c>
      <c r="K31" s="107">
        <v>34</v>
      </c>
      <c r="L31" s="107">
        <v>39</v>
      </c>
      <c r="M31" s="107">
        <v>46</v>
      </c>
      <c r="N31" s="107">
        <v>20</v>
      </c>
      <c r="O31" s="107">
        <v>62</v>
      </c>
      <c r="P31" s="107">
        <v>30</v>
      </c>
      <c r="Q31" s="107">
        <v>0</v>
      </c>
      <c r="R31" s="107">
        <v>67</v>
      </c>
      <c r="S31" s="107">
        <f t="shared" ref="S31:S34" si="7">SUM(G31:R31)</f>
        <v>425</v>
      </c>
    </row>
    <row r="32" spans="3:21" ht="20.100000000000001" customHeight="1" x14ac:dyDescent="0.2">
      <c r="D32" s="67" t="s">
        <v>30</v>
      </c>
      <c r="G32" s="107">
        <v>187</v>
      </c>
      <c r="H32" s="107">
        <v>0</v>
      </c>
      <c r="I32" s="107">
        <v>0</v>
      </c>
      <c r="J32" s="107">
        <v>0</v>
      </c>
      <c r="K32" s="107">
        <v>193</v>
      </c>
      <c r="L32" s="107">
        <v>222</v>
      </c>
      <c r="M32" s="107">
        <v>0</v>
      </c>
      <c r="N32" s="107">
        <v>0</v>
      </c>
      <c r="O32" s="107">
        <v>0</v>
      </c>
      <c r="P32" s="107">
        <v>237</v>
      </c>
      <c r="Q32" s="107">
        <v>0</v>
      </c>
      <c r="R32" s="107">
        <v>193</v>
      </c>
      <c r="S32" s="107">
        <f t="shared" si="7"/>
        <v>1032</v>
      </c>
    </row>
    <row r="33" spans="2:21" ht="20.100000000000001" customHeight="1" x14ac:dyDescent="0.2">
      <c r="D33" s="67" t="s">
        <v>31</v>
      </c>
      <c r="G33" s="107">
        <v>875</v>
      </c>
      <c r="H33" s="107">
        <v>947</v>
      </c>
      <c r="I33" s="107">
        <v>900</v>
      </c>
      <c r="J33" s="107">
        <v>948</v>
      </c>
      <c r="K33" s="107">
        <v>818</v>
      </c>
      <c r="L33" s="107">
        <v>988</v>
      </c>
      <c r="M33" s="107">
        <v>922</v>
      </c>
      <c r="N33" s="107">
        <v>1019</v>
      </c>
      <c r="O33" s="107">
        <v>1062</v>
      </c>
      <c r="P33" s="107">
        <v>793</v>
      </c>
      <c r="Q33" s="107">
        <v>942</v>
      </c>
      <c r="R33" s="107">
        <v>836</v>
      </c>
      <c r="S33" s="107">
        <f t="shared" si="7"/>
        <v>11050</v>
      </c>
    </row>
    <row r="34" spans="2:21" ht="20.100000000000001" customHeight="1" x14ac:dyDescent="0.2">
      <c r="D34" s="67" t="s">
        <v>32</v>
      </c>
      <c r="G34" s="107">
        <v>2</v>
      </c>
      <c r="H34" s="107">
        <v>9</v>
      </c>
      <c r="I34" s="107">
        <v>2</v>
      </c>
      <c r="J34" s="107">
        <v>-0.12000000000000455</v>
      </c>
      <c r="K34" s="107">
        <v>-0.27999999999999936</v>
      </c>
      <c r="L34" s="107">
        <v>2</v>
      </c>
      <c r="M34" s="107">
        <v>110</v>
      </c>
      <c r="N34" s="107">
        <v>1</v>
      </c>
      <c r="O34" s="107">
        <v>2</v>
      </c>
      <c r="P34" s="107">
        <v>168</v>
      </c>
      <c r="Q34" s="107">
        <v>23</v>
      </c>
      <c r="R34" s="107">
        <v>2</v>
      </c>
      <c r="S34" s="107">
        <f t="shared" si="7"/>
        <v>320.60000000000002</v>
      </c>
    </row>
    <row r="35" spans="2:21" ht="9.75" customHeight="1" x14ac:dyDescent="0.2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</row>
    <row r="36" spans="2:21" s="65" customFormat="1" ht="18" customHeight="1" x14ac:dyDescent="0.4">
      <c r="C36" s="65" t="s">
        <v>33</v>
      </c>
      <c r="G36" s="112">
        <f t="shared" ref="G36:S36" si="8">G28+G9</f>
        <v>5107</v>
      </c>
      <c r="H36" s="112">
        <f t="shared" si="8"/>
        <v>11723</v>
      </c>
      <c r="I36" s="112">
        <f t="shared" si="8"/>
        <v>3828</v>
      </c>
      <c r="J36" s="112">
        <f t="shared" si="8"/>
        <v>3752</v>
      </c>
      <c r="K36" s="112">
        <f t="shared" si="8"/>
        <v>3504</v>
      </c>
      <c r="L36" s="112">
        <f t="shared" si="8"/>
        <v>2211</v>
      </c>
      <c r="M36" s="112">
        <f t="shared" si="8"/>
        <v>12586</v>
      </c>
      <c r="N36" s="112">
        <f t="shared" si="8"/>
        <v>3481</v>
      </c>
      <c r="O36" s="112">
        <f t="shared" si="8"/>
        <v>6047</v>
      </c>
      <c r="P36" s="112">
        <f t="shared" si="8"/>
        <v>4082</v>
      </c>
      <c r="Q36" s="112">
        <f t="shared" si="8"/>
        <v>4178</v>
      </c>
      <c r="R36" s="112">
        <f t="shared" si="8"/>
        <v>9414</v>
      </c>
      <c r="S36" s="112">
        <f t="shared" si="8"/>
        <v>69912</v>
      </c>
      <c r="U36" s="105"/>
    </row>
    <row r="37" spans="2:21" ht="8.25" customHeight="1" x14ac:dyDescent="0.2"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2:21" ht="15.75" customHeight="1" x14ac:dyDescent="0.2">
      <c r="G38" s="107"/>
      <c r="J38" s="118"/>
      <c r="M38" s="107"/>
      <c r="P38" s="107"/>
      <c r="R38" s="107"/>
      <c r="S38" s="107"/>
    </row>
    <row r="39" spans="2:21" ht="11.25" customHeight="1" x14ac:dyDescent="0.2">
      <c r="S39" s="107"/>
    </row>
    <row r="40" spans="2:21" ht="9" customHeight="1" x14ac:dyDescent="0.2"/>
    <row r="41" spans="2:21" x14ac:dyDescent="0.2">
      <c r="B41" s="119"/>
      <c r="C41" s="119"/>
    </row>
    <row r="42" spans="2:21" ht="15" thickBot="1" x14ac:dyDescent="0.25">
      <c r="C42" s="125"/>
      <c r="D42" s="125"/>
      <c r="E42" s="125"/>
      <c r="F42" s="125"/>
      <c r="M42" s="107"/>
      <c r="N42" s="107"/>
      <c r="O42" s="107"/>
      <c r="P42" s="107"/>
      <c r="Q42" s="107"/>
      <c r="R42" s="107"/>
    </row>
    <row r="43" spans="2:21" ht="15" thickTop="1" x14ac:dyDescent="0.2">
      <c r="C43" s="119" t="s">
        <v>34</v>
      </c>
      <c r="D43" s="119"/>
      <c r="E43" s="107"/>
    </row>
    <row r="44" spans="2:21" x14ac:dyDescent="0.2">
      <c r="C44" s="119" t="s">
        <v>35</v>
      </c>
      <c r="D44" s="119"/>
      <c r="E44" s="107"/>
    </row>
  </sheetData>
  <mergeCells count="1">
    <mergeCell ref="C6:F6"/>
  </mergeCells>
  <printOptions horizontalCentered="1"/>
  <pageMargins left="0.25" right="0.25" top="1.25" bottom="0.75" header="0.3" footer="0.3"/>
  <pageSetup paperSize="9" scale="66" orientation="portrait" r:id="rId1"/>
  <headerFooter alignWithMargins="0">
    <oddHeader>&amp;C&amp;"Arial,Bold"BUREAU OF THE TREASURY&amp;"Arial,Regular"
&amp;"Arial,Italic"Statistical Data Analysis Division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42"/>
  <sheetViews>
    <sheetView topLeftCell="A16" zoomScaleNormal="100" workbookViewId="0">
      <selection activeCell="S34" sqref="S34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3.140625" style="67" customWidth="1"/>
    <col min="7" max="19" width="8.7109375" style="67" customWidth="1"/>
    <col min="20" max="20" width="1.7109375" style="67" customWidth="1"/>
    <col min="21" max="16384" width="9.140625" style="67"/>
  </cols>
  <sheetData>
    <row r="1" spans="2:20" ht="1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2:20" ht="15" x14ac:dyDescent="0.25">
      <c r="B2" s="65" t="s">
        <v>1</v>
      </c>
    </row>
    <row r="3" spans="2:20" x14ac:dyDescent="0.2">
      <c r="B3" s="67" t="s">
        <v>2</v>
      </c>
    </row>
    <row r="4" spans="2:20" x14ac:dyDescent="0.2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2:20" ht="15.75" customHeight="1" thickBot="1" x14ac:dyDescent="0.2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20" s="126" customFormat="1" ht="25.5" customHeight="1" thickBot="1" x14ac:dyDescent="0.25">
      <c r="C6" s="181" t="s">
        <v>3</v>
      </c>
      <c r="D6" s="180"/>
      <c r="E6" s="180"/>
      <c r="F6" s="180"/>
      <c r="G6" s="127" t="s">
        <v>4</v>
      </c>
      <c r="H6" s="127" t="s">
        <v>5</v>
      </c>
      <c r="I6" s="127" t="s">
        <v>6</v>
      </c>
      <c r="J6" s="127" t="s">
        <v>7</v>
      </c>
      <c r="K6" s="127" t="s">
        <v>8</v>
      </c>
      <c r="L6" s="127" t="s">
        <v>9</v>
      </c>
      <c r="M6" s="127" t="s">
        <v>10</v>
      </c>
      <c r="N6" s="127" t="s">
        <v>11</v>
      </c>
      <c r="O6" s="127" t="s">
        <v>12</v>
      </c>
      <c r="P6" s="127" t="s">
        <v>13</v>
      </c>
      <c r="Q6" s="127" t="s">
        <v>14</v>
      </c>
      <c r="R6" s="127" t="s">
        <v>15</v>
      </c>
      <c r="S6" s="128" t="s">
        <v>16</v>
      </c>
      <c r="T6" s="129"/>
    </row>
    <row r="7" spans="2:20" ht="3.75" customHeight="1" x14ac:dyDescent="0.25"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65"/>
    </row>
    <row r="8" spans="2:20" ht="16.5" customHeight="1" x14ac:dyDescent="0.25"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65"/>
    </row>
    <row r="9" spans="2:20" s="65" customFormat="1" ht="20.100000000000001" customHeight="1" x14ac:dyDescent="0.25">
      <c r="C9" s="65" t="s">
        <v>17</v>
      </c>
      <c r="G9" s="120">
        <f t="shared" ref="G9:S9" si="0">G11+G14+G15+G16+G17+G18+G23</f>
        <v>3547</v>
      </c>
      <c r="H9" s="120">
        <f t="shared" si="0"/>
        <v>7317</v>
      </c>
      <c r="I9" s="120">
        <f t="shared" si="0"/>
        <v>2566</v>
      </c>
      <c r="J9" s="120">
        <f t="shared" si="0"/>
        <v>2690</v>
      </c>
      <c r="K9" s="120">
        <f t="shared" si="0"/>
        <v>1705</v>
      </c>
      <c r="L9" s="120">
        <f t="shared" si="0"/>
        <v>1808</v>
      </c>
      <c r="M9" s="120">
        <f t="shared" si="0"/>
        <v>5002</v>
      </c>
      <c r="N9" s="120">
        <f t="shared" si="0"/>
        <v>7482</v>
      </c>
      <c r="O9" s="120">
        <f t="shared" si="0"/>
        <v>947</v>
      </c>
      <c r="P9" s="120">
        <f t="shared" si="0"/>
        <v>3169</v>
      </c>
      <c r="Q9" s="120">
        <f t="shared" si="0"/>
        <v>3045</v>
      </c>
      <c r="R9" s="120">
        <f t="shared" si="0"/>
        <v>3996</v>
      </c>
      <c r="S9" s="120">
        <f t="shared" si="0"/>
        <v>43274</v>
      </c>
    </row>
    <row r="10" spans="2:20" ht="3.75" customHeight="1" x14ac:dyDescent="0.2"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20" s="65" customFormat="1" ht="20.100000000000001" customHeight="1" x14ac:dyDescent="0.35">
      <c r="D11" s="67" t="s">
        <v>18</v>
      </c>
      <c r="G11" s="121">
        <f>SUM(G12:G13)</f>
        <v>282</v>
      </c>
      <c r="H11" s="121">
        <f t="shared" ref="H11:R11" si="1">SUM(H12:H13)</f>
        <v>248</v>
      </c>
      <c r="I11" s="121">
        <f t="shared" si="1"/>
        <v>112</v>
      </c>
      <c r="J11" s="121">
        <f t="shared" si="1"/>
        <v>92</v>
      </c>
      <c r="K11" s="121">
        <f t="shared" si="1"/>
        <v>155</v>
      </c>
      <c r="L11" s="121">
        <f t="shared" si="1"/>
        <v>82</v>
      </c>
      <c r="M11" s="121">
        <f t="shared" si="1"/>
        <v>77</v>
      </c>
      <c r="N11" s="121">
        <f t="shared" si="1"/>
        <v>204</v>
      </c>
      <c r="O11" s="121">
        <f t="shared" si="1"/>
        <v>190</v>
      </c>
      <c r="P11" s="121">
        <f t="shared" si="1"/>
        <v>72</v>
      </c>
      <c r="Q11" s="121">
        <f t="shared" si="1"/>
        <v>957</v>
      </c>
      <c r="R11" s="121">
        <f t="shared" si="1"/>
        <v>1531</v>
      </c>
      <c r="S11" s="121">
        <f>SUM(S12:S13)</f>
        <v>4002</v>
      </c>
    </row>
    <row r="12" spans="2:20" ht="20.100000000000001" customHeight="1" x14ac:dyDescent="0.2">
      <c r="F12" s="67" t="s">
        <v>19</v>
      </c>
      <c r="G12" s="107">
        <v>114</v>
      </c>
      <c r="H12" s="107">
        <v>64</v>
      </c>
      <c r="I12" s="107">
        <v>14</v>
      </c>
      <c r="J12" s="107">
        <v>3</v>
      </c>
      <c r="K12" s="107">
        <v>0</v>
      </c>
      <c r="L12" s="107">
        <v>5</v>
      </c>
      <c r="M12" s="107">
        <v>30</v>
      </c>
      <c r="N12" s="107">
        <v>58</v>
      </c>
      <c r="O12" s="107">
        <v>126</v>
      </c>
      <c r="P12" s="107">
        <v>5</v>
      </c>
      <c r="Q12" s="107">
        <v>877</v>
      </c>
      <c r="R12" s="107">
        <v>131</v>
      </c>
      <c r="S12" s="107">
        <f t="shared" ref="S12:S17" si="2">SUM(G12:R12)</f>
        <v>1427</v>
      </c>
    </row>
    <row r="13" spans="2:20" ht="20.100000000000001" customHeight="1" x14ac:dyDescent="0.2">
      <c r="F13" s="67" t="s">
        <v>20</v>
      </c>
      <c r="G13" s="107">
        <v>168</v>
      </c>
      <c r="H13" s="107">
        <v>184</v>
      </c>
      <c r="I13" s="107">
        <v>98</v>
      </c>
      <c r="J13" s="107">
        <v>89</v>
      </c>
      <c r="K13" s="107">
        <v>155</v>
      </c>
      <c r="L13" s="107">
        <v>77</v>
      </c>
      <c r="M13" s="107">
        <v>47</v>
      </c>
      <c r="N13" s="107">
        <v>146</v>
      </c>
      <c r="O13" s="107">
        <v>64</v>
      </c>
      <c r="P13" s="107">
        <v>67</v>
      </c>
      <c r="Q13" s="107">
        <v>80</v>
      </c>
      <c r="R13" s="107">
        <v>1400</v>
      </c>
      <c r="S13" s="107">
        <f t="shared" si="2"/>
        <v>2575</v>
      </c>
    </row>
    <row r="14" spans="2:20" ht="20.100000000000001" customHeight="1" x14ac:dyDescent="0.2">
      <c r="D14" s="67" t="s">
        <v>21</v>
      </c>
      <c r="G14" s="107">
        <v>103</v>
      </c>
      <c r="H14" s="107">
        <v>23</v>
      </c>
      <c r="I14" s="107">
        <v>12</v>
      </c>
      <c r="J14" s="107">
        <v>86</v>
      </c>
      <c r="K14" s="107">
        <v>12</v>
      </c>
      <c r="L14" s="107">
        <v>18</v>
      </c>
      <c r="M14" s="107">
        <v>25</v>
      </c>
      <c r="N14" s="107">
        <v>9</v>
      </c>
      <c r="O14" s="107">
        <v>4</v>
      </c>
      <c r="P14" s="107">
        <v>81</v>
      </c>
      <c r="Q14" s="107">
        <v>3</v>
      </c>
      <c r="R14" s="107">
        <v>5</v>
      </c>
      <c r="S14" s="107">
        <f t="shared" si="2"/>
        <v>381</v>
      </c>
    </row>
    <row r="15" spans="2:20" ht="20.100000000000001" customHeight="1" x14ac:dyDescent="0.2">
      <c r="D15" s="67" t="s">
        <v>22</v>
      </c>
      <c r="G15" s="107">
        <v>2708</v>
      </c>
      <c r="H15" s="107">
        <v>6789</v>
      </c>
      <c r="I15" s="107">
        <v>2195</v>
      </c>
      <c r="J15" s="107">
        <v>2136</v>
      </c>
      <c r="K15" s="107">
        <v>1482</v>
      </c>
      <c r="L15" s="107">
        <v>1258</v>
      </c>
      <c r="M15" s="107">
        <v>4380</v>
      </c>
      <c r="N15" s="107">
        <v>6969</v>
      </c>
      <c r="O15" s="107">
        <v>372</v>
      </c>
      <c r="P15" s="107">
        <v>2733</v>
      </c>
      <c r="Q15" s="107">
        <v>1980</v>
      </c>
      <c r="R15" s="107">
        <v>884</v>
      </c>
      <c r="S15" s="107">
        <f t="shared" si="2"/>
        <v>33886</v>
      </c>
    </row>
    <row r="16" spans="2:20" ht="20.100000000000001" customHeight="1" x14ac:dyDescent="0.2">
      <c r="D16" s="67" t="s">
        <v>23</v>
      </c>
      <c r="G16" s="107">
        <v>138</v>
      </c>
      <c r="H16" s="107">
        <v>212</v>
      </c>
      <c r="I16" s="107">
        <v>198</v>
      </c>
      <c r="J16" s="107">
        <v>110</v>
      </c>
      <c r="K16" s="107">
        <v>17</v>
      </c>
      <c r="L16" s="107">
        <v>367</v>
      </c>
      <c r="M16" s="107">
        <v>267</v>
      </c>
      <c r="N16" s="107">
        <v>173</v>
      </c>
      <c r="O16" s="107">
        <v>307</v>
      </c>
      <c r="P16" s="107">
        <v>66</v>
      </c>
      <c r="Q16" s="107">
        <v>69</v>
      </c>
      <c r="R16" s="107">
        <v>1540</v>
      </c>
      <c r="S16" s="107">
        <f t="shared" si="2"/>
        <v>3464</v>
      </c>
    </row>
    <row r="17" spans="3:21" ht="20.100000000000001" customHeight="1" x14ac:dyDescent="0.2">
      <c r="D17" s="67" t="s">
        <v>24</v>
      </c>
      <c r="G17" s="107">
        <v>277</v>
      </c>
      <c r="H17" s="107">
        <v>11</v>
      </c>
      <c r="I17" s="107">
        <v>20</v>
      </c>
      <c r="J17" s="107">
        <v>233</v>
      </c>
      <c r="K17" s="107">
        <v>3</v>
      </c>
      <c r="L17" s="107">
        <v>2</v>
      </c>
      <c r="M17" s="107">
        <v>216</v>
      </c>
      <c r="N17" s="107">
        <v>63</v>
      </c>
      <c r="O17" s="107">
        <v>33</v>
      </c>
      <c r="P17" s="107">
        <v>191</v>
      </c>
      <c r="Q17" s="107">
        <v>7</v>
      </c>
      <c r="R17" s="107">
        <v>1</v>
      </c>
      <c r="S17" s="107">
        <f t="shared" si="2"/>
        <v>1057</v>
      </c>
    </row>
    <row r="18" spans="3:21" ht="20.100000000000001" customHeight="1" x14ac:dyDescent="0.2">
      <c r="D18" s="67" t="s">
        <v>49</v>
      </c>
      <c r="G18" s="122">
        <f>SUM(G20:G21)</f>
        <v>1</v>
      </c>
      <c r="H18" s="122">
        <f t="shared" ref="H18:S18" si="3">SUM(H20:H21)</f>
        <v>0</v>
      </c>
      <c r="I18" s="122">
        <f t="shared" si="3"/>
        <v>0</v>
      </c>
      <c r="J18" s="122">
        <f t="shared" si="3"/>
        <v>0</v>
      </c>
      <c r="K18" s="122">
        <f t="shared" si="3"/>
        <v>0</v>
      </c>
      <c r="L18" s="122">
        <f t="shared" si="3"/>
        <v>50</v>
      </c>
      <c r="M18" s="122">
        <f t="shared" si="3"/>
        <v>0</v>
      </c>
      <c r="N18" s="122">
        <f t="shared" si="3"/>
        <v>23</v>
      </c>
      <c r="O18" s="122">
        <f t="shared" si="3"/>
        <v>6</v>
      </c>
      <c r="P18" s="122">
        <f t="shared" si="3"/>
        <v>0</v>
      </c>
      <c r="Q18" s="122">
        <f t="shared" si="3"/>
        <v>1</v>
      </c>
      <c r="R18" s="122">
        <f t="shared" si="3"/>
        <v>0</v>
      </c>
      <c r="S18" s="122">
        <f t="shared" si="3"/>
        <v>81</v>
      </c>
      <c r="U18" s="109"/>
    </row>
    <row r="19" spans="3:21" ht="20.100000000000001" customHeight="1" x14ac:dyDescent="0.2">
      <c r="F19" s="67" t="s">
        <v>57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</row>
    <row r="20" spans="3:21" ht="20.100000000000001" customHeight="1" x14ac:dyDescent="0.2">
      <c r="F20" s="67" t="s">
        <v>26</v>
      </c>
      <c r="G20" s="107">
        <v>1</v>
      </c>
      <c r="H20" s="107">
        <v>0</v>
      </c>
      <c r="I20" s="107">
        <v>0</v>
      </c>
      <c r="J20" s="107">
        <v>0</v>
      </c>
      <c r="K20" s="107">
        <v>0</v>
      </c>
      <c r="L20" s="107">
        <v>50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f>SUM(G20:R20)</f>
        <v>51</v>
      </c>
    </row>
    <row r="21" spans="3:21" ht="20.100000000000001" customHeight="1" x14ac:dyDescent="0.2">
      <c r="F21" s="67" t="s">
        <v>58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23</v>
      </c>
      <c r="O21" s="107">
        <v>6</v>
      </c>
      <c r="P21" s="107">
        <v>0</v>
      </c>
      <c r="Q21" s="107">
        <v>1</v>
      </c>
      <c r="R21" s="107">
        <v>0</v>
      </c>
      <c r="S21" s="107">
        <f>SUM(G21:R21)</f>
        <v>30</v>
      </c>
    </row>
    <row r="22" spans="3:21" ht="18.75" customHeight="1" x14ac:dyDescent="0.2"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</row>
    <row r="23" spans="3:21" ht="19.5" customHeight="1" x14ac:dyDescent="0.25">
      <c r="D23" s="65" t="s">
        <v>55</v>
      </c>
      <c r="G23" s="122">
        <f>G24</f>
        <v>38</v>
      </c>
      <c r="H23" s="122">
        <f t="shared" ref="H23:R23" si="4">H24</f>
        <v>34</v>
      </c>
      <c r="I23" s="122">
        <f t="shared" si="4"/>
        <v>29</v>
      </c>
      <c r="J23" s="122">
        <f t="shared" si="4"/>
        <v>33</v>
      </c>
      <c r="K23" s="122">
        <f t="shared" si="4"/>
        <v>36</v>
      </c>
      <c r="L23" s="122">
        <f t="shared" si="4"/>
        <v>31</v>
      </c>
      <c r="M23" s="122">
        <f t="shared" si="4"/>
        <v>37</v>
      </c>
      <c r="N23" s="122">
        <f t="shared" si="4"/>
        <v>41</v>
      </c>
      <c r="O23" s="122">
        <f t="shared" si="4"/>
        <v>35</v>
      </c>
      <c r="P23" s="122">
        <f t="shared" si="4"/>
        <v>26</v>
      </c>
      <c r="Q23" s="122">
        <f t="shared" si="4"/>
        <v>28</v>
      </c>
      <c r="R23" s="122">
        <f t="shared" si="4"/>
        <v>35</v>
      </c>
      <c r="S23" s="122">
        <f>S24</f>
        <v>403</v>
      </c>
    </row>
    <row r="24" spans="3:21" ht="22.5" customHeight="1" x14ac:dyDescent="0.2">
      <c r="E24" s="67" t="s">
        <v>56</v>
      </c>
      <c r="G24" s="107">
        <v>38</v>
      </c>
      <c r="H24" s="107">
        <v>34</v>
      </c>
      <c r="I24" s="107">
        <v>29</v>
      </c>
      <c r="J24" s="107">
        <v>33</v>
      </c>
      <c r="K24" s="107">
        <v>36</v>
      </c>
      <c r="L24" s="107">
        <v>31</v>
      </c>
      <c r="M24" s="107">
        <v>37</v>
      </c>
      <c r="N24" s="107">
        <v>41</v>
      </c>
      <c r="O24" s="107">
        <v>35</v>
      </c>
      <c r="P24" s="107">
        <v>26</v>
      </c>
      <c r="Q24" s="107">
        <v>28</v>
      </c>
      <c r="R24" s="107">
        <v>35</v>
      </c>
      <c r="S24" s="107">
        <f>SUM(G24:R24)</f>
        <v>403</v>
      </c>
    </row>
    <row r="25" spans="3:21" ht="18" customHeight="1" x14ac:dyDescent="0.2"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</row>
    <row r="26" spans="3:21" s="65" customFormat="1" ht="20.100000000000001" customHeight="1" x14ac:dyDescent="0.25">
      <c r="C26" s="65" t="s">
        <v>27</v>
      </c>
      <c r="G26" s="120">
        <f>SUM(G28:G32)</f>
        <v>1095</v>
      </c>
      <c r="H26" s="120">
        <f t="shared" ref="H26:S26" si="5">SUM(H28:H32)</f>
        <v>1168</v>
      </c>
      <c r="I26" s="120">
        <f t="shared" si="5"/>
        <v>1369</v>
      </c>
      <c r="J26" s="120">
        <f t="shared" si="5"/>
        <v>2041</v>
      </c>
      <c r="K26" s="120">
        <f t="shared" si="5"/>
        <v>1806</v>
      </c>
      <c r="L26" s="120">
        <f t="shared" si="5"/>
        <v>2350</v>
      </c>
      <c r="M26" s="120">
        <f t="shared" si="5"/>
        <v>2197</v>
      </c>
      <c r="N26" s="120">
        <f t="shared" si="5"/>
        <v>1467</v>
      </c>
      <c r="O26" s="120">
        <f t="shared" si="5"/>
        <v>1231</v>
      </c>
      <c r="P26" s="120">
        <f t="shared" si="5"/>
        <v>2181</v>
      </c>
      <c r="Q26" s="120">
        <f t="shared" si="5"/>
        <v>1220</v>
      </c>
      <c r="R26" s="120">
        <f t="shared" si="5"/>
        <v>2282</v>
      </c>
      <c r="S26" s="120">
        <f t="shared" si="5"/>
        <v>20407</v>
      </c>
    </row>
    <row r="27" spans="3:21" ht="8.25" customHeight="1" x14ac:dyDescent="0.2"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</row>
    <row r="28" spans="3:21" ht="20.100000000000001" customHeight="1" x14ac:dyDescent="0.2">
      <c r="D28" s="67" t="s">
        <v>28</v>
      </c>
      <c r="G28" s="107">
        <v>173</v>
      </c>
      <c r="H28" s="107">
        <v>0</v>
      </c>
      <c r="I28" s="107">
        <v>10</v>
      </c>
      <c r="J28" s="107">
        <v>1099</v>
      </c>
      <c r="K28" s="107">
        <v>749</v>
      </c>
      <c r="L28" s="107">
        <v>1009</v>
      </c>
      <c r="M28" s="107">
        <v>1104</v>
      </c>
      <c r="N28" s="107">
        <v>321</v>
      </c>
      <c r="O28" s="107">
        <v>7</v>
      </c>
      <c r="P28" s="107">
        <v>931</v>
      </c>
      <c r="Q28" s="107">
        <v>25</v>
      </c>
      <c r="R28" s="107">
        <v>1362</v>
      </c>
      <c r="S28" s="107">
        <f>SUM(G28:R28)</f>
        <v>6790</v>
      </c>
    </row>
    <row r="29" spans="3:21" ht="20.100000000000001" customHeight="1" x14ac:dyDescent="0.2">
      <c r="D29" s="67" t="s">
        <v>29</v>
      </c>
      <c r="G29" s="107">
        <v>0</v>
      </c>
      <c r="H29" s="107">
        <v>39</v>
      </c>
      <c r="I29" s="107">
        <v>0</v>
      </c>
      <c r="J29" s="107">
        <v>73</v>
      </c>
      <c r="K29" s="107">
        <v>0</v>
      </c>
      <c r="L29" s="107">
        <v>39</v>
      </c>
      <c r="M29" s="107">
        <v>71</v>
      </c>
      <c r="N29" s="107">
        <v>0</v>
      </c>
      <c r="O29" s="107">
        <v>33</v>
      </c>
      <c r="P29" s="107">
        <v>63</v>
      </c>
      <c r="Q29" s="107">
        <v>0</v>
      </c>
      <c r="R29" s="107">
        <v>0</v>
      </c>
      <c r="S29" s="107">
        <f t="shared" ref="S29:S32" si="6">SUM(G29:R29)</f>
        <v>318</v>
      </c>
    </row>
    <row r="30" spans="3:21" ht="20.100000000000001" customHeight="1" x14ac:dyDescent="0.2">
      <c r="D30" s="67" t="s">
        <v>30</v>
      </c>
      <c r="G30" s="107">
        <v>0</v>
      </c>
      <c r="H30" s="107">
        <v>69</v>
      </c>
      <c r="I30" s="107">
        <v>0</v>
      </c>
      <c r="J30" s="107">
        <v>0</v>
      </c>
      <c r="K30" s="107">
        <v>68</v>
      </c>
      <c r="L30" s="107">
        <v>204</v>
      </c>
      <c r="M30" s="107">
        <v>0</v>
      </c>
      <c r="N30" s="107">
        <v>0</v>
      </c>
      <c r="O30" s="107">
        <v>195</v>
      </c>
      <c r="P30" s="107">
        <v>0</v>
      </c>
      <c r="Q30" s="107">
        <v>0</v>
      </c>
      <c r="R30" s="107">
        <v>0</v>
      </c>
      <c r="S30" s="107">
        <f t="shared" si="6"/>
        <v>536</v>
      </c>
    </row>
    <row r="31" spans="3:21" ht="20.100000000000001" customHeight="1" x14ac:dyDescent="0.2">
      <c r="D31" s="67" t="s">
        <v>31</v>
      </c>
      <c r="G31" s="107">
        <v>846</v>
      </c>
      <c r="H31" s="107">
        <v>974</v>
      </c>
      <c r="I31" s="107">
        <v>856</v>
      </c>
      <c r="J31" s="107">
        <v>835</v>
      </c>
      <c r="K31" s="107">
        <v>946</v>
      </c>
      <c r="L31" s="107">
        <v>940</v>
      </c>
      <c r="M31" s="107">
        <v>956</v>
      </c>
      <c r="N31" s="107">
        <v>914</v>
      </c>
      <c r="O31" s="107">
        <v>937</v>
      </c>
      <c r="P31" s="107">
        <v>902</v>
      </c>
      <c r="Q31" s="107">
        <v>1009</v>
      </c>
      <c r="R31" s="107">
        <v>859</v>
      </c>
      <c r="S31" s="107">
        <f t="shared" si="6"/>
        <v>10974</v>
      </c>
    </row>
    <row r="32" spans="3:21" ht="19.5" customHeight="1" x14ac:dyDescent="0.2">
      <c r="D32" s="67" t="s">
        <v>32</v>
      </c>
      <c r="G32" s="107">
        <v>76</v>
      </c>
      <c r="H32" s="107">
        <v>86</v>
      </c>
      <c r="I32" s="107">
        <v>503</v>
      </c>
      <c r="J32" s="107">
        <v>34</v>
      </c>
      <c r="K32" s="107">
        <v>43</v>
      </c>
      <c r="L32" s="107">
        <v>158</v>
      </c>
      <c r="M32" s="107">
        <v>66</v>
      </c>
      <c r="N32" s="107">
        <v>232</v>
      </c>
      <c r="O32" s="107">
        <v>59</v>
      </c>
      <c r="P32" s="107">
        <v>285</v>
      </c>
      <c r="Q32" s="107">
        <v>186</v>
      </c>
      <c r="R32" s="107">
        <v>61</v>
      </c>
      <c r="S32" s="107">
        <f t="shared" si="6"/>
        <v>1789</v>
      </c>
    </row>
    <row r="33" spans="2:21" ht="9.75" customHeight="1" x14ac:dyDescent="0.2"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</row>
    <row r="34" spans="2:21" s="65" customFormat="1" ht="18" customHeight="1" x14ac:dyDescent="0.4">
      <c r="C34" s="65" t="s">
        <v>33</v>
      </c>
      <c r="G34" s="112">
        <f t="shared" ref="G34:S34" si="7">G26+G9</f>
        <v>4642</v>
      </c>
      <c r="H34" s="112">
        <f t="shared" si="7"/>
        <v>8485</v>
      </c>
      <c r="I34" s="112">
        <f t="shared" si="7"/>
        <v>3935</v>
      </c>
      <c r="J34" s="112">
        <f t="shared" si="7"/>
        <v>4731</v>
      </c>
      <c r="K34" s="112">
        <f t="shared" si="7"/>
        <v>3511</v>
      </c>
      <c r="L34" s="112">
        <f t="shared" si="7"/>
        <v>4158</v>
      </c>
      <c r="M34" s="112">
        <f t="shared" si="7"/>
        <v>7199</v>
      </c>
      <c r="N34" s="112">
        <f t="shared" si="7"/>
        <v>8949</v>
      </c>
      <c r="O34" s="112">
        <f t="shared" si="7"/>
        <v>2178</v>
      </c>
      <c r="P34" s="112">
        <f t="shared" si="7"/>
        <v>5350</v>
      </c>
      <c r="Q34" s="112">
        <f t="shared" si="7"/>
        <v>4265</v>
      </c>
      <c r="R34" s="112">
        <f t="shared" si="7"/>
        <v>6278</v>
      </c>
      <c r="S34" s="112">
        <f t="shared" si="7"/>
        <v>63681</v>
      </c>
      <c r="U34" s="105"/>
    </row>
    <row r="35" spans="2:21" ht="8.25" customHeight="1" x14ac:dyDescent="0.2"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</row>
    <row r="36" spans="2:21" ht="15.75" customHeight="1" x14ac:dyDescent="0.2">
      <c r="G36" s="107"/>
      <c r="J36" s="118"/>
      <c r="M36" s="107"/>
      <c r="P36" s="107"/>
      <c r="R36" s="107"/>
      <c r="S36" s="107"/>
    </row>
    <row r="37" spans="2:21" ht="11.25" customHeight="1" x14ac:dyDescent="0.2">
      <c r="S37" s="107"/>
    </row>
    <row r="38" spans="2:21" ht="9" customHeight="1" x14ac:dyDescent="0.2"/>
    <row r="39" spans="2:21" x14ac:dyDescent="0.2">
      <c r="B39" s="119"/>
      <c r="C39" s="119"/>
    </row>
    <row r="40" spans="2:21" ht="15" thickBot="1" x14ac:dyDescent="0.25">
      <c r="C40" s="125"/>
      <c r="D40" s="125"/>
      <c r="E40" s="125"/>
      <c r="F40" s="125"/>
      <c r="M40" s="107"/>
      <c r="N40" s="107"/>
      <c r="O40" s="107"/>
      <c r="P40" s="107"/>
      <c r="Q40" s="107"/>
      <c r="R40" s="107"/>
    </row>
    <row r="41" spans="2:21" ht="15" thickTop="1" x14ac:dyDescent="0.2">
      <c r="C41" s="119" t="s">
        <v>34</v>
      </c>
      <c r="D41" s="119"/>
      <c r="E41" s="107"/>
    </row>
    <row r="42" spans="2:21" x14ac:dyDescent="0.2">
      <c r="C42" s="119" t="s">
        <v>35</v>
      </c>
      <c r="D42" s="119"/>
      <c r="E42" s="107"/>
    </row>
  </sheetData>
  <mergeCells count="1">
    <mergeCell ref="C6:F6"/>
  </mergeCells>
  <printOptions horizontalCentered="1"/>
  <pageMargins left="0.25" right="0.25" top="1.25" bottom="0.75" header="0.3" footer="0.3"/>
  <pageSetup paperSize="9" scale="64" orientation="portrait" r:id="rId1"/>
  <headerFooter alignWithMargins="0">
    <oddHeader>&amp;C&amp;"Arial,Bold"BUREAU OF THE TREASURY&amp;"Arial,Regular"
&amp;"Arial,Italic"Statistical Data Analysis Division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8953E-65ED-4D0E-BBD8-A63B4BBA97D9}">
  <sheetPr>
    <pageSetUpPr fitToPage="1"/>
  </sheetPr>
  <dimension ref="A1:T37"/>
  <sheetViews>
    <sheetView zoomScaleNormal="100" workbookViewId="0">
      <pane xSplit="6" topLeftCell="G1" activePane="topRight" state="frozen"/>
      <selection pane="topRight" activeCell="S31" sqref="S31"/>
    </sheetView>
  </sheetViews>
  <sheetFormatPr defaultColWidth="9.140625" defaultRowHeight="14.25" x14ac:dyDescent="0.2"/>
  <cols>
    <col min="1" max="1" width="0.85546875" style="1" customWidth="1"/>
    <col min="2" max="2" width="1.140625" style="1" customWidth="1"/>
    <col min="3" max="3" width="2.85546875" style="1" customWidth="1"/>
    <col min="4" max="4" width="2.28515625" style="1" customWidth="1"/>
    <col min="5" max="5" width="2.140625" style="1" customWidth="1"/>
    <col min="6" max="6" width="37.85546875" style="1" customWidth="1"/>
    <col min="7" max="11" width="12.42578125" style="1" customWidth="1"/>
    <col min="12" max="12" width="10.42578125" style="1" customWidth="1"/>
    <col min="13" max="14" width="12.42578125" style="1" customWidth="1"/>
    <col min="15" max="15" width="11" style="1" customWidth="1"/>
    <col min="16" max="16" width="11.42578125" style="1" customWidth="1"/>
    <col min="17" max="19" width="11.140625" style="1" customWidth="1"/>
    <col min="20" max="20" width="2.28515625" style="1" bestFit="1" customWidth="1"/>
    <col min="21" max="16384" width="9.140625" style="1"/>
  </cols>
  <sheetData>
    <row r="1" spans="1:19" ht="1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9"/>
      <c r="L1" s="9"/>
      <c r="M1" s="9"/>
      <c r="N1" s="9"/>
      <c r="O1" s="9"/>
      <c r="P1" s="9"/>
      <c r="Q1" s="9"/>
      <c r="R1" s="9"/>
    </row>
    <row r="2" spans="1:19" ht="15" x14ac:dyDescent="0.25">
      <c r="B2" s="2" t="s">
        <v>92</v>
      </c>
      <c r="C2" s="3"/>
      <c r="D2" s="2"/>
      <c r="E2" s="2"/>
      <c r="F2" s="2"/>
      <c r="G2" s="2"/>
      <c r="H2" s="2"/>
      <c r="I2" s="2"/>
      <c r="J2" s="2"/>
      <c r="K2" s="9"/>
      <c r="L2" s="9"/>
      <c r="M2" s="9"/>
      <c r="N2" s="9"/>
      <c r="O2" s="9"/>
      <c r="P2" s="9"/>
      <c r="Q2" s="9"/>
      <c r="R2" s="9"/>
    </row>
    <row r="3" spans="1:19" x14ac:dyDescent="0.2">
      <c r="B3" s="3" t="s">
        <v>2</v>
      </c>
      <c r="C3" s="3"/>
      <c r="D3" s="3"/>
      <c r="E3" s="3"/>
      <c r="F3" s="3"/>
      <c r="G3" s="3"/>
      <c r="H3" s="3"/>
      <c r="I3" s="3"/>
      <c r="J3" s="3"/>
    </row>
    <row r="4" spans="1:19" ht="15" thickBot="1" x14ac:dyDescent="0.25">
      <c r="B4" s="3"/>
      <c r="C4" s="3"/>
      <c r="D4" s="4"/>
      <c r="E4" s="4"/>
      <c r="F4" s="4"/>
      <c r="G4" s="4"/>
      <c r="H4" s="4"/>
      <c r="I4" s="4"/>
      <c r="J4" s="4"/>
      <c r="K4" s="149"/>
      <c r="L4" s="149"/>
      <c r="M4" s="149"/>
      <c r="N4" s="149"/>
      <c r="O4" s="149"/>
      <c r="P4" s="149"/>
      <c r="Q4" s="149"/>
      <c r="R4" s="149"/>
    </row>
    <row r="5" spans="1:19" s="7" customFormat="1" ht="28.5" customHeight="1" thickBot="1" x14ac:dyDescent="0.25">
      <c r="A5" s="166" t="s">
        <v>87</v>
      </c>
      <c r="B5" s="167"/>
      <c r="C5" s="167"/>
      <c r="D5" s="167"/>
      <c r="E5" s="167"/>
      <c r="F5" s="167"/>
      <c r="G5" s="150" t="s">
        <v>4</v>
      </c>
      <c r="H5" s="150" t="s">
        <v>5</v>
      </c>
      <c r="I5" s="150" t="s">
        <v>6</v>
      </c>
      <c r="J5" s="150" t="s">
        <v>7</v>
      </c>
      <c r="K5" s="150" t="s">
        <v>8</v>
      </c>
      <c r="L5" s="150" t="s">
        <v>9</v>
      </c>
      <c r="M5" s="150" t="s">
        <v>10</v>
      </c>
      <c r="N5" s="150" t="s">
        <v>11</v>
      </c>
      <c r="O5" s="150" t="s">
        <v>44</v>
      </c>
      <c r="P5" s="150" t="s">
        <v>13</v>
      </c>
      <c r="Q5" s="150" t="s">
        <v>14</v>
      </c>
      <c r="R5" s="150" t="s">
        <v>15</v>
      </c>
      <c r="S5" s="151" t="s">
        <v>54</v>
      </c>
    </row>
    <row r="6" spans="1:19" ht="16.5" customHeight="1" thickTop="1" x14ac:dyDescent="0.25">
      <c r="B6" s="3"/>
      <c r="C6" s="3"/>
      <c r="D6" s="3"/>
      <c r="E6" s="3"/>
      <c r="F6" s="3"/>
      <c r="G6" s="8"/>
      <c r="H6" s="8"/>
      <c r="I6" s="8"/>
      <c r="J6" s="8"/>
      <c r="K6" s="152"/>
      <c r="L6" s="152"/>
      <c r="M6" s="152"/>
      <c r="N6" s="152"/>
      <c r="O6" s="152"/>
      <c r="P6" s="152"/>
      <c r="Q6" s="152"/>
      <c r="R6" s="152"/>
      <c r="S6" s="8"/>
    </row>
    <row r="7" spans="1:19" s="9" customFormat="1" ht="20.100000000000001" customHeight="1" x14ac:dyDescent="0.25">
      <c r="B7" s="2"/>
      <c r="C7" s="2" t="s">
        <v>17</v>
      </c>
      <c r="D7" s="2"/>
      <c r="E7" s="2"/>
      <c r="F7" s="2"/>
      <c r="G7" s="10">
        <f>G8+G11+G12+G13+G14+G15+G22</f>
        <v>14503</v>
      </c>
      <c r="H7" s="10">
        <f t="shared" ref="H7:S7" si="0">H8+H11+H12+H13+H14+H15+H22</f>
        <v>3175</v>
      </c>
      <c r="I7" s="10">
        <f t="shared" si="0"/>
        <v>5246</v>
      </c>
      <c r="J7" s="10">
        <f t="shared" si="0"/>
        <v>14404</v>
      </c>
      <c r="K7" s="10">
        <f t="shared" si="0"/>
        <v>2850</v>
      </c>
      <c r="L7" s="10">
        <f t="shared" si="0"/>
        <v>3643</v>
      </c>
      <c r="M7" s="10">
        <f t="shared" si="0"/>
        <v>15615</v>
      </c>
      <c r="N7" s="10">
        <f t="shared" si="0"/>
        <v>2923</v>
      </c>
      <c r="O7" s="10">
        <f t="shared" si="0"/>
        <v>5090</v>
      </c>
      <c r="P7" s="10">
        <f t="shared" si="0"/>
        <v>13454</v>
      </c>
      <c r="Q7" s="10">
        <f t="shared" si="0"/>
        <v>2084</v>
      </c>
      <c r="R7" s="10">
        <f t="shared" si="0"/>
        <v>5830</v>
      </c>
      <c r="S7" s="10">
        <f t="shared" si="0"/>
        <v>88817</v>
      </c>
    </row>
    <row r="8" spans="1:19" s="153" customFormat="1" ht="20.100000000000001" customHeight="1" x14ac:dyDescent="0.2">
      <c r="B8" s="154"/>
      <c r="C8" s="154"/>
      <c r="D8" s="146" t="s">
        <v>18</v>
      </c>
      <c r="E8" s="154"/>
      <c r="F8" s="154"/>
      <c r="G8" s="147">
        <f t="shared" ref="G8:Q8" si="1">SUM(G9:G10)</f>
        <v>3705</v>
      </c>
      <c r="H8" s="147">
        <f t="shared" si="1"/>
        <v>468</v>
      </c>
      <c r="I8" s="147">
        <f t="shared" si="1"/>
        <v>607</v>
      </c>
      <c r="J8" s="147">
        <f t="shared" si="1"/>
        <v>3875</v>
      </c>
      <c r="K8" s="147">
        <f t="shared" si="1"/>
        <v>792</v>
      </c>
      <c r="L8" s="147">
        <f t="shared" si="1"/>
        <v>591</v>
      </c>
      <c r="M8" s="147">
        <f t="shared" si="1"/>
        <v>5903</v>
      </c>
      <c r="N8" s="147">
        <f t="shared" si="1"/>
        <v>541</v>
      </c>
      <c r="O8" s="147">
        <f t="shared" si="1"/>
        <v>840</v>
      </c>
      <c r="P8" s="147">
        <f t="shared" si="1"/>
        <v>4488</v>
      </c>
      <c r="Q8" s="147">
        <f t="shared" si="1"/>
        <v>638</v>
      </c>
      <c r="R8" s="147">
        <f>SUM(R9:R10)</f>
        <v>492</v>
      </c>
      <c r="S8" s="156">
        <f>SUM(S9:S10)</f>
        <v>22940</v>
      </c>
    </row>
    <row r="9" spans="1:19" ht="20.100000000000001" customHeight="1" x14ac:dyDescent="0.25">
      <c r="B9" s="3"/>
      <c r="C9" s="3"/>
      <c r="D9" s="3"/>
      <c r="E9" s="3"/>
      <c r="F9" s="3" t="s">
        <v>19</v>
      </c>
      <c r="G9" s="11">
        <v>3553</v>
      </c>
      <c r="H9" s="11">
        <v>406</v>
      </c>
      <c r="I9" s="11">
        <v>557</v>
      </c>
      <c r="J9" s="11">
        <v>3669</v>
      </c>
      <c r="K9" s="11">
        <v>561</v>
      </c>
      <c r="L9" s="11">
        <v>581</v>
      </c>
      <c r="M9" s="11">
        <v>5754</v>
      </c>
      <c r="N9" s="11">
        <v>463</v>
      </c>
      <c r="O9" s="11">
        <v>706</v>
      </c>
      <c r="P9" s="11">
        <v>4477</v>
      </c>
      <c r="Q9" s="11">
        <v>549</v>
      </c>
      <c r="R9" s="11">
        <v>465</v>
      </c>
      <c r="S9" s="12">
        <f t="shared" ref="S9:S14" si="2">SUM(G9:R9)</f>
        <v>21741</v>
      </c>
    </row>
    <row r="10" spans="1:19" ht="20.100000000000001" customHeight="1" x14ac:dyDescent="0.25">
      <c r="B10" s="3"/>
      <c r="C10" s="3"/>
      <c r="D10" s="3"/>
      <c r="E10" s="3"/>
      <c r="F10" s="3" t="s">
        <v>20</v>
      </c>
      <c r="G10" s="11">
        <v>152</v>
      </c>
      <c r="H10" s="11">
        <v>62</v>
      </c>
      <c r="I10" s="11">
        <v>50</v>
      </c>
      <c r="J10" s="11">
        <v>206</v>
      </c>
      <c r="K10" s="11">
        <v>231</v>
      </c>
      <c r="L10" s="11">
        <v>10</v>
      </c>
      <c r="M10" s="11">
        <v>149</v>
      </c>
      <c r="N10" s="11">
        <v>78</v>
      </c>
      <c r="O10" s="11">
        <v>134</v>
      </c>
      <c r="P10" s="11">
        <v>11</v>
      </c>
      <c r="Q10" s="11">
        <v>89</v>
      </c>
      <c r="R10" s="11">
        <v>27</v>
      </c>
      <c r="S10" s="12">
        <f t="shared" si="2"/>
        <v>1199</v>
      </c>
    </row>
    <row r="11" spans="1:19" ht="20.100000000000001" customHeight="1" x14ac:dyDescent="0.25">
      <c r="B11" s="3"/>
      <c r="C11" s="3"/>
      <c r="D11" s="3" t="s">
        <v>21</v>
      </c>
      <c r="E11" s="3"/>
      <c r="F11" s="3"/>
      <c r="G11" s="11">
        <v>0</v>
      </c>
      <c r="H11" s="11">
        <v>13</v>
      </c>
      <c r="I11" s="11">
        <v>30</v>
      </c>
      <c r="J11" s="11">
        <v>18</v>
      </c>
      <c r="K11" s="11">
        <v>43</v>
      </c>
      <c r="L11" s="11">
        <v>4</v>
      </c>
      <c r="M11" s="11">
        <v>5</v>
      </c>
      <c r="N11" s="11">
        <v>46</v>
      </c>
      <c r="O11" s="11">
        <v>5</v>
      </c>
      <c r="P11" s="11">
        <v>31</v>
      </c>
      <c r="Q11" s="11">
        <v>40</v>
      </c>
      <c r="R11" s="11">
        <v>5</v>
      </c>
      <c r="S11" s="12">
        <f t="shared" si="2"/>
        <v>240</v>
      </c>
    </row>
    <row r="12" spans="1:19" ht="20.100000000000001" customHeight="1" x14ac:dyDescent="0.25">
      <c r="B12" s="3"/>
      <c r="C12" s="3"/>
      <c r="D12" s="3" t="s">
        <v>22</v>
      </c>
      <c r="E12" s="3"/>
      <c r="F12" s="3"/>
      <c r="G12" s="11">
        <v>10192</v>
      </c>
      <c r="H12" s="11">
        <v>2403</v>
      </c>
      <c r="I12" s="11">
        <v>4388</v>
      </c>
      <c r="J12" s="11">
        <v>8231</v>
      </c>
      <c r="K12" s="11">
        <v>1768</v>
      </c>
      <c r="L12" s="11">
        <v>2280</v>
      </c>
      <c r="M12" s="11">
        <v>9303</v>
      </c>
      <c r="N12" s="11">
        <v>2104</v>
      </c>
      <c r="O12" s="11">
        <v>3756</v>
      </c>
      <c r="P12" s="11">
        <v>8537</v>
      </c>
      <c r="Q12" s="11">
        <v>1134</v>
      </c>
      <c r="R12" s="11">
        <v>2160</v>
      </c>
      <c r="S12" s="12">
        <f t="shared" si="2"/>
        <v>56256</v>
      </c>
    </row>
    <row r="13" spans="1:19" ht="20.100000000000001" customHeight="1" x14ac:dyDescent="0.25">
      <c r="B13" s="3"/>
      <c r="C13" s="3"/>
      <c r="D13" s="3" t="s">
        <v>61</v>
      </c>
      <c r="E13" s="3"/>
      <c r="F13" s="3"/>
      <c r="G13" s="11">
        <v>311</v>
      </c>
      <c r="H13" s="11">
        <v>83</v>
      </c>
      <c r="I13" s="11">
        <v>6</v>
      </c>
      <c r="J13" s="11">
        <v>13</v>
      </c>
      <c r="K13" s="11">
        <v>92</v>
      </c>
      <c r="L13" s="11">
        <v>244</v>
      </c>
      <c r="M13" s="11">
        <v>19</v>
      </c>
      <c r="N13" s="11">
        <v>36</v>
      </c>
      <c r="O13" s="11">
        <v>258</v>
      </c>
      <c r="P13" s="11">
        <v>39</v>
      </c>
      <c r="Q13" s="11">
        <v>119</v>
      </c>
      <c r="R13" s="11">
        <v>2720</v>
      </c>
      <c r="S13" s="12">
        <f t="shared" si="2"/>
        <v>3940</v>
      </c>
    </row>
    <row r="14" spans="1:19" ht="20.100000000000001" customHeight="1" x14ac:dyDescent="0.25">
      <c r="B14" s="3"/>
      <c r="C14" s="3"/>
      <c r="D14" s="3" t="s">
        <v>62</v>
      </c>
      <c r="E14" s="3"/>
      <c r="F14" s="3"/>
      <c r="G14" s="11">
        <v>157</v>
      </c>
      <c r="H14" s="11">
        <v>21</v>
      </c>
      <c r="I14" s="11">
        <v>12</v>
      </c>
      <c r="J14" s="11">
        <v>172</v>
      </c>
      <c r="K14" s="11">
        <v>0</v>
      </c>
      <c r="L14" s="11">
        <v>197</v>
      </c>
      <c r="M14" s="11">
        <v>177</v>
      </c>
      <c r="N14" s="11">
        <v>20</v>
      </c>
      <c r="O14" s="11">
        <v>11</v>
      </c>
      <c r="P14" s="11">
        <v>168</v>
      </c>
      <c r="Q14" s="11">
        <v>27</v>
      </c>
      <c r="R14" s="11">
        <v>166</v>
      </c>
      <c r="S14" s="12">
        <f t="shared" si="2"/>
        <v>1128</v>
      </c>
    </row>
    <row r="15" spans="1:19" ht="20.100000000000001" customHeight="1" x14ac:dyDescent="0.25">
      <c r="B15" s="3"/>
      <c r="C15" s="3"/>
      <c r="D15" s="3" t="s">
        <v>65</v>
      </c>
      <c r="E15" s="3"/>
      <c r="F15" s="3"/>
      <c r="G15" s="14">
        <f>SUM(G16:G20)</f>
        <v>17</v>
      </c>
      <c r="H15" s="14">
        <f t="shared" ref="H15:S15" si="3">SUM(H16:H20)</f>
        <v>34</v>
      </c>
      <c r="I15" s="14">
        <f t="shared" si="3"/>
        <v>21</v>
      </c>
      <c r="J15" s="14">
        <f t="shared" si="3"/>
        <v>1986</v>
      </c>
      <c r="K15" s="14">
        <f t="shared" si="3"/>
        <v>10</v>
      </c>
      <c r="L15" s="14">
        <f t="shared" si="3"/>
        <v>172</v>
      </c>
      <c r="M15" s="14">
        <f t="shared" si="3"/>
        <v>19</v>
      </c>
      <c r="N15" s="14">
        <f t="shared" si="3"/>
        <v>9</v>
      </c>
      <c r="O15" s="14">
        <f t="shared" si="3"/>
        <v>54</v>
      </c>
      <c r="P15" s="14">
        <f t="shared" si="3"/>
        <v>46</v>
      </c>
      <c r="Q15" s="14">
        <f t="shared" si="3"/>
        <v>8</v>
      </c>
      <c r="R15" s="14">
        <f t="shared" si="3"/>
        <v>56</v>
      </c>
      <c r="S15" s="159">
        <f t="shared" si="3"/>
        <v>2432</v>
      </c>
    </row>
    <row r="16" spans="1:19" ht="20.100000000000001" customHeight="1" x14ac:dyDescent="0.25">
      <c r="B16" s="3"/>
      <c r="C16" s="3"/>
      <c r="D16" s="3"/>
      <c r="E16" s="3"/>
      <c r="F16" s="3" t="s">
        <v>57</v>
      </c>
      <c r="G16" s="11"/>
      <c r="H16" s="11"/>
      <c r="I16" s="11"/>
      <c r="J16" s="11"/>
      <c r="K16" s="13"/>
      <c r="L16" s="13"/>
      <c r="M16" s="13"/>
      <c r="N16" s="13"/>
      <c r="O16" s="13"/>
      <c r="P16" s="13"/>
      <c r="Q16" s="13"/>
      <c r="R16" s="13"/>
      <c r="S16" s="12"/>
    </row>
    <row r="17" spans="2:20" ht="20.100000000000001" customHeight="1" x14ac:dyDescent="0.25">
      <c r="B17" s="3"/>
      <c r="C17" s="3"/>
      <c r="D17" s="3"/>
      <c r="E17" s="3"/>
      <c r="F17" s="3" t="s">
        <v>26</v>
      </c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0</v>
      </c>
      <c r="R17" s="11">
        <v>1</v>
      </c>
      <c r="S17" s="12">
        <f t="shared" ref="S17:S20" si="4">SUM(G17:R17)</f>
        <v>11</v>
      </c>
    </row>
    <row r="18" spans="2:20" ht="20.100000000000001" customHeight="1" x14ac:dyDescent="0.25">
      <c r="B18" s="3"/>
      <c r="C18" s="3"/>
      <c r="D18" s="3"/>
      <c r="E18" s="3"/>
      <c r="F18" s="3" t="s">
        <v>58</v>
      </c>
      <c r="G18" s="11">
        <v>0</v>
      </c>
      <c r="H18" s="11">
        <v>0</v>
      </c>
      <c r="I18" s="11">
        <v>0</v>
      </c>
      <c r="J18" s="11">
        <v>1</v>
      </c>
      <c r="K18" s="11">
        <v>1</v>
      </c>
      <c r="L18" s="11">
        <v>4</v>
      </c>
      <c r="M18" s="11">
        <v>1</v>
      </c>
      <c r="N18" s="11">
        <v>2</v>
      </c>
      <c r="O18" s="11">
        <v>25</v>
      </c>
      <c r="P18" s="11">
        <v>15</v>
      </c>
      <c r="Q18" s="11">
        <v>5</v>
      </c>
      <c r="R18" s="11">
        <v>52</v>
      </c>
      <c r="S18" s="12">
        <f t="shared" si="4"/>
        <v>106</v>
      </c>
    </row>
    <row r="19" spans="2:20" ht="20.100000000000001" customHeight="1" x14ac:dyDescent="0.25">
      <c r="B19" s="3"/>
      <c r="C19" s="3"/>
      <c r="D19" s="3"/>
      <c r="E19" s="3"/>
      <c r="F19" s="3" t="s">
        <v>59</v>
      </c>
      <c r="G19" s="11">
        <v>0</v>
      </c>
      <c r="H19" s="11">
        <v>3</v>
      </c>
      <c r="I19" s="11">
        <v>0</v>
      </c>
      <c r="J19" s="11">
        <v>10</v>
      </c>
      <c r="K19" s="11">
        <v>1</v>
      </c>
      <c r="L19" s="11">
        <v>146</v>
      </c>
      <c r="M19" s="11">
        <v>0</v>
      </c>
      <c r="N19" s="11">
        <v>6</v>
      </c>
      <c r="O19" s="11">
        <v>28</v>
      </c>
      <c r="P19" s="11">
        <v>21</v>
      </c>
      <c r="Q19" s="11">
        <v>1</v>
      </c>
      <c r="R19" s="11">
        <v>3</v>
      </c>
      <c r="S19" s="12">
        <f t="shared" si="4"/>
        <v>219</v>
      </c>
    </row>
    <row r="20" spans="2:20" ht="18" customHeight="1" x14ac:dyDescent="0.25">
      <c r="B20" s="3"/>
      <c r="C20" s="3"/>
      <c r="D20" s="3"/>
      <c r="E20" s="3"/>
      <c r="F20" s="3" t="s">
        <v>64</v>
      </c>
      <c r="G20" s="11">
        <v>16</v>
      </c>
      <c r="H20" s="11">
        <v>30</v>
      </c>
      <c r="I20" s="11">
        <v>20</v>
      </c>
      <c r="J20" s="11">
        <v>1974</v>
      </c>
      <c r="K20" s="11">
        <v>7</v>
      </c>
      <c r="L20" s="11">
        <v>21</v>
      </c>
      <c r="M20" s="11">
        <v>17</v>
      </c>
      <c r="N20" s="11">
        <v>0</v>
      </c>
      <c r="O20" s="11">
        <v>0</v>
      </c>
      <c r="P20" s="11">
        <v>9</v>
      </c>
      <c r="Q20" s="11">
        <v>2</v>
      </c>
      <c r="R20" s="11">
        <v>0</v>
      </c>
      <c r="S20" s="12">
        <f t="shared" si="4"/>
        <v>2096</v>
      </c>
    </row>
    <row r="21" spans="2:20" ht="15.75" customHeight="1" x14ac:dyDescent="0.25">
      <c r="B21" s="3"/>
      <c r="C21" s="3"/>
      <c r="D21" s="3"/>
      <c r="E21" s="3"/>
      <c r="F21" s="3"/>
      <c r="G21" s="11"/>
      <c r="H21" s="11"/>
      <c r="I21" s="11"/>
      <c r="J21" s="11"/>
      <c r="K21" s="13"/>
      <c r="L21" s="13"/>
      <c r="M21" s="13"/>
      <c r="N21" s="13"/>
      <c r="O21" s="13"/>
      <c r="P21" s="13"/>
      <c r="Q21" s="13"/>
      <c r="R21" s="13"/>
      <c r="S21" s="12"/>
    </row>
    <row r="22" spans="2:20" ht="15.75" customHeight="1" x14ac:dyDescent="0.25">
      <c r="B22" s="3"/>
      <c r="C22" s="3"/>
      <c r="D22" s="161" t="s">
        <v>55</v>
      </c>
      <c r="E22" s="161"/>
      <c r="F22" s="3"/>
      <c r="G22" s="17">
        <v>121</v>
      </c>
      <c r="H22" s="17">
        <v>153</v>
      </c>
      <c r="I22" s="17">
        <v>182</v>
      </c>
      <c r="J22" s="17">
        <v>109</v>
      </c>
      <c r="K22" s="14">
        <v>145</v>
      </c>
      <c r="L22" s="14">
        <v>155</v>
      </c>
      <c r="M22" s="14">
        <v>189</v>
      </c>
      <c r="N22" s="14">
        <v>167</v>
      </c>
      <c r="O22" s="14">
        <v>166</v>
      </c>
      <c r="P22" s="14">
        <v>145</v>
      </c>
      <c r="Q22" s="14">
        <v>118</v>
      </c>
      <c r="R22" s="14">
        <v>231</v>
      </c>
      <c r="S22" s="10">
        <v>1881</v>
      </c>
    </row>
    <row r="23" spans="2:20" ht="15.75" customHeight="1" x14ac:dyDescent="0.25">
      <c r="B23" s="3"/>
      <c r="C23" s="3"/>
      <c r="D23" s="161"/>
      <c r="E23" s="161" t="s">
        <v>56</v>
      </c>
      <c r="F23" s="3"/>
      <c r="G23" s="11">
        <v>121</v>
      </c>
      <c r="H23" s="11">
        <v>153</v>
      </c>
      <c r="I23" s="11">
        <v>182</v>
      </c>
      <c r="J23" s="11">
        <v>109</v>
      </c>
      <c r="K23" s="11">
        <v>145</v>
      </c>
      <c r="L23" s="11">
        <v>155</v>
      </c>
      <c r="M23" s="11">
        <v>189</v>
      </c>
      <c r="N23" s="11">
        <v>167</v>
      </c>
      <c r="O23" s="11">
        <v>166</v>
      </c>
      <c r="P23" s="11">
        <v>145</v>
      </c>
      <c r="Q23" s="11">
        <v>118</v>
      </c>
      <c r="R23" s="11">
        <v>231</v>
      </c>
      <c r="S23" s="12">
        <f t="shared" ref="S23" si="5">SUM(G23:R23)</f>
        <v>1881</v>
      </c>
    </row>
    <row r="24" spans="2:20" ht="15.75" customHeight="1" x14ac:dyDescent="0.25">
      <c r="B24" s="3"/>
      <c r="C24" s="3"/>
      <c r="D24" s="3"/>
      <c r="E24" s="3"/>
      <c r="F24" s="3"/>
      <c r="G24" s="11"/>
      <c r="H24" s="11"/>
      <c r="I24" s="11"/>
      <c r="J24" s="11"/>
      <c r="K24" s="13"/>
      <c r="L24" s="13"/>
      <c r="M24" s="13"/>
      <c r="N24" s="13"/>
      <c r="O24" s="13"/>
      <c r="P24" s="13"/>
      <c r="Q24" s="13"/>
      <c r="R24" s="13"/>
      <c r="S24" s="12"/>
    </row>
    <row r="25" spans="2:20" s="9" customFormat="1" ht="20.100000000000001" customHeight="1" x14ac:dyDescent="0.25">
      <c r="B25" s="2"/>
      <c r="C25" s="2" t="s">
        <v>27</v>
      </c>
      <c r="D25" s="2"/>
      <c r="E25" s="2"/>
      <c r="F25" s="2"/>
      <c r="G25" s="10">
        <f>SUM(G26:G29)</f>
        <v>3250</v>
      </c>
      <c r="H25" s="10">
        <f t="shared" ref="H25:S25" si="6">SUM(H26:H29)</f>
        <v>3223</v>
      </c>
      <c r="I25" s="10">
        <f t="shared" si="6"/>
        <v>9627</v>
      </c>
      <c r="J25" s="10">
        <f t="shared" si="6"/>
        <v>3867</v>
      </c>
      <c r="K25" s="10">
        <f t="shared" si="6"/>
        <v>22092</v>
      </c>
      <c r="L25" s="10">
        <f t="shared" si="6"/>
        <v>7110</v>
      </c>
      <c r="M25" s="10">
        <f t="shared" si="6"/>
        <v>35214</v>
      </c>
      <c r="N25" s="10">
        <f t="shared" si="6"/>
        <v>3348</v>
      </c>
      <c r="O25" s="10">
        <f t="shared" si="6"/>
        <v>2856</v>
      </c>
      <c r="P25" s="10">
        <f t="shared" si="6"/>
        <v>3331</v>
      </c>
      <c r="Q25" s="10">
        <f t="shared" si="6"/>
        <v>39413</v>
      </c>
      <c r="R25" s="10">
        <f t="shared" si="6"/>
        <v>5490</v>
      </c>
      <c r="S25" s="10">
        <f t="shared" si="6"/>
        <v>138821</v>
      </c>
    </row>
    <row r="26" spans="2:20" ht="20.100000000000001" customHeight="1" x14ac:dyDescent="0.35">
      <c r="B26" s="3"/>
      <c r="C26" s="3"/>
      <c r="D26" s="3" t="s">
        <v>28</v>
      </c>
      <c r="E26" s="3"/>
      <c r="F26" s="3"/>
      <c r="G26" s="11">
        <v>51</v>
      </c>
      <c r="H26" s="11">
        <v>365</v>
      </c>
      <c r="I26" s="11">
        <v>7058</v>
      </c>
      <c r="J26" s="11">
        <v>590</v>
      </c>
      <c r="K26" s="11">
        <v>19399</v>
      </c>
      <c r="L26" s="11">
        <v>4291</v>
      </c>
      <c r="M26" s="11">
        <v>31873</v>
      </c>
      <c r="N26" s="11">
        <v>496</v>
      </c>
      <c r="O26" s="11">
        <v>2</v>
      </c>
      <c r="P26" s="11">
        <v>4</v>
      </c>
      <c r="Q26" s="11">
        <v>35907</v>
      </c>
      <c r="R26" s="11">
        <v>2149</v>
      </c>
      <c r="S26" s="12">
        <f t="shared" ref="S26:S29" si="7">SUM(G26:R26)</f>
        <v>102185</v>
      </c>
      <c r="T26" s="160"/>
    </row>
    <row r="27" spans="2:20" ht="20.100000000000001" customHeight="1" x14ac:dyDescent="0.25">
      <c r="B27" s="3"/>
      <c r="C27" s="3"/>
      <c r="D27" s="3" t="s">
        <v>29</v>
      </c>
      <c r="E27" s="3"/>
      <c r="F27" s="3"/>
      <c r="G27" s="11">
        <v>79</v>
      </c>
      <c r="H27" s="11">
        <v>34</v>
      </c>
      <c r="I27" s="11">
        <v>97</v>
      </c>
      <c r="J27" s="11">
        <v>48</v>
      </c>
      <c r="K27" s="11">
        <v>98</v>
      </c>
      <c r="L27" s="11">
        <v>68</v>
      </c>
      <c r="M27" s="11">
        <v>64</v>
      </c>
      <c r="N27" s="11">
        <v>96</v>
      </c>
      <c r="O27" s="11">
        <v>82</v>
      </c>
      <c r="P27" s="11">
        <v>59</v>
      </c>
      <c r="Q27" s="11">
        <v>101</v>
      </c>
      <c r="R27" s="11">
        <v>66</v>
      </c>
      <c r="S27" s="12">
        <f t="shared" si="7"/>
        <v>892</v>
      </c>
    </row>
    <row r="28" spans="2:20" ht="20.100000000000001" customHeight="1" x14ac:dyDescent="0.25">
      <c r="B28" s="3"/>
      <c r="C28" s="3"/>
      <c r="D28" s="3" t="s">
        <v>30</v>
      </c>
      <c r="E28" s="3"/>
      <c r="F28" s="3"/>
      <c r="G28" s="11">
        <v>486</v>
      </c>
      <c r="H28" s="11">
        <v>0</v>
      </c>
      <c r="I28" s="11">
        <v>0</v>
      </c>
      <c r="J28" s="11">
        <v>502</v>
      </c>
      <c r="K28" s="11">
        <v>0</v>
      </c>
      <c r="L28" s="11">
        <v>0</v>
      </c>
      <c r="M28" s="11">
        <v>443</v>
      </c>
      <c r="N28" s="11">
        <v>0</v>
      </c>
      <c r="O28" s="11">
        <v>0</v>
      </c>
      <c r="P28" s="11">
        <v>461</v>
      </c>
      <c r="Q28" s="11">
        <v>0</v>
      </c>
      <c r="R28" s="11">
        <v>0</v>
      </c>
      <c r="S28" s="12">
        <f t="shared" si="7"/>
        <v>1892</v>
      </c>
    </row>
    <row r="29" spans="2:20" ht="20.100000000000001" customHeight="1" x14ac:dyDescent="0.25">
      <c r="B29" s="3"/>
      <c r="C29" s="3"/>
      <c r="D29" s="3" t="s">
        <v>31</v>
      </c>
      <c r="E29" s="3"/>
      <c r="F29" s="3"/>
      <c r="G29" s="11">
        <v>2634</v>
      </c>
      <c r="H29" s="11">
        <v>2824</v>
      </c>
      <c r="I29" s="11">
        <v>2472</v>
      </c>
      <c r="J29" s="11">
        <v>2727</v>
      </c>
      <c r="K29" s="11">
        <v>2595</v>
      </c>
      <c r="L29" s="11">
        <v>2751</v>
      </c>
      <c r="M29" s="11">
        <v>2834</v>
      </c>
      <c r="N29" s="11">
        <v>2756</v>
      </c>
      <c r="O29" s="11">
        <v>2772</v>
      </c>
      <c r="P29" s="11">
        <v>2807</v>
      </c>
      <c r="Q29" s="11">
        <v>3405</v>
      </c>
      <c r="R29" s="11">
        <v>3275</v>
      </c>
      <c r="S29" s="12">
        <f t="shared" si="7"/>
        <v>33852</v>
      </c>
    </row>
    <row r="30" spans="2:20" ht="20.25" customHeight="1" x14ac:dyDescent="0.25">
      <c r="B30" s="3"/>
      <c r="C30" s="3"/>
      <c r="D30" s="3"/>
      <c r="E30" s="3"/>
      <c r="F30" s="3"/>
      <c r="G30" s="11"/>
      <c r="H30" s="11"/>
      <c r="I30" s="11"/>
      <c r="J30" s="11"/>
      <c r="K30" s="13"/>
      <c r="L30" s="13"/>
      <c r="M30" s="13"/>
      <c r="N30" s="13"/>
      <c r="O30" s="13"/>
      <c r="P30" s="13"/>
      <c r="Q30" s="13"/>
      <c r="R30" s="13"/>
      <c r="S30" s="10"/>
    </row>
    <row r="31" spans="2:20" s="9" customFormat="1" ht="18" customHeight="1" x14ac:dyDescent="0.4">
      <c r="B31" s="2"/>
      <c r="C31" s="2" t="s">
        <v>33</v>
      </c>
      <c r="D31" s="2"/>
      <c r="E31" s="2"/>
      <c r="F31" s="2"/>
      <c r="G31" s="18">
        <f>G7+G25</f>
        <v>17753</v>
      </c>
      <c r="H31" s="18">
        <f t="shared" ref="H31:S31" si="8">H7+H25</f>
        <v>6398</v>
      </c>
      <c r="I31" s="18">
        <f t="shared" si="8"/>
        <v>14873</v>
      </c>
      <c r="J31" s="18">
        <f t="shared" si="8"/>
        <v>18271</v>
      </c>
      <c r="K31" s="18">
        <f t="shared" si="8"/>
        <v>24942</v>
      </c>
      <c r="L31" s="18">
        <f t="shared" si="8"/>
        <v>10753</v>
      </c>
      <c r="M31" s="18">
        <f t="shared" si="8"/>
        <v>50829</v>
      </c>
      <c r="N31" s="18">
        <f t="shared" si="8"/>
        <v>6271</v>
      </c>
      <c r="O31" s="18">
        <f t="shared" si="8"/>
        <v>7946</v>
      </c>
      <c r="P31" s="18">
        <f t="shared" si="8"/>
        <v>16785</v>
      </c>
      <c r="Q31" s="18">
        <f t="shared" si="8"/>
        <v>41497</v>
      </c>
      <c r="R31" s="18">
        <f t="shared" si="8"/>
        <v>11320</v>
      </c>
      <c r="S31" s="18">
        <f t="shared" si="8"/>
        <v>227638</v>
      </c>
      <c r="T31" s="18"/>
    </row>
    <row r="32" spans="2:20" s="9" customFormat="1" ht="12.75" customHeight="1" x14ac:dyDescent="0.4"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ht="8.25" customHeight="1" x14ac:dyDescent="0.2">
      <c r="A33" s="20" t="s">
        <v>45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8.25" customHeight="1" x14ac:dyDescent="0.2">
      <c r="A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">
      <c r="A35" s="22" t="s">
        <v>90</v>
      </c>
      <c r="C35" s="23"/>
      <c r="D35" s="23"/>
      <c r="E35" s="23"/>
    </row>
    <row r="36" spans="1:18" ht="9" customHeight="1" x14ac:dyDescent="0.2">
      <c r="A36" s="22"/>
      <c r="C36" s="23"/>
      <c r="D36" s="23"/>
      <c r="E36" s="2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9" customHeight="1" x14ac:dyDescent="0.2">
      <c r="A37" s="24"/>
      <c r="C37" s="23"/>
      <c r="D37" s="23"/>
      <c r="E37" s="2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</sheetData>
  <mergeCells count="1">
    <mergeCell ref="A5:F5"/>
  </mergeCells>
  <printOptions horizontalCentered="1"/>
  <pageMargins left="0" right="0" top="0.984251969" bottom="0" header="0.183070866" footer="0"/>
  <pageSetup paperSize="9" scale="51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1187-1C4D-4BD0-88A4-30039A6D7818}">
  <sheetPr>
    <pageSetUpPr fitToPage="1"/>
  </sheetPr>
  <dimension ref="A1:T38"/>
  <sheetViews>
    <sheetView zoomScaleNormal="100" workbookViewId="0">
      <pane xSplit="6" topLeftCell="G1" activePane="topRight" state="frozen"/>
      <selection pane="topRight" activeCell="G27" sqref="G27"/>
    </sheetView>
  </sheetViews>
  <sheetFormatPr defaultRowHeight="14.25" x14ac:dyDescent="0.2"/>
  <cols>
    <col min="1" max="1" width="0.85546875" style="1" customWidth="1"/>
    <col min="2" max="2" width="1.140625" style="1" customWidth="1"/>
    <col min="3" max="3" width="2.85546875" style="1" customWidth="1"/>
    <col min="4" max="4" width="2.28515625" style="1" customWidth="1"/>
    <col min="5" max="5" width="2.140625" style="1" customWidth="1"/>
    <col min="6" max="6" width="37.85546875" style="1" customWidth="1"/>
    <col min="7" max="18" width="12.42578125" style="1" customWidth="1"/>
    <col min="19" max="19" width="11.140625" style="1" customWidth="1"/>
    <col min="20" max="20" width="2.28515625" style="1" bestFit="1" customWidth="1"/>
    <col min="21" max="16384" width="9.140625" style="1"/>
  </cols>
  <sheetData>
    <row r="1" spans="1:19" ht="1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9"/>
      <c r="L1" s="9"/>
      <c r="M1" s="9"/>
      <c r="N1" s="9"/>
      <c r="O1" s="9"/>
      <c r="P1" s="9"/>
      <c r="Q1" s="9"/>
      <c r="R1" s="9"/>
    </row>
    <row r="2" spans="1:19" ht="15" x14ac:dyDescent="0.25">
      <c r="B2" s="2" t="s">
        <v>91</v>
      </c>
      <c r="C2" s="3"/>
      <c r="D2" s="2"/>
      <c r="E2" s="2"/>
      <c r="F2" s="2"/>
      <c r="G2" s="2"/>
      <c r="H2" s="2"/>
      <c r="I2" s="2"/>
      <c r="J2" s="2"/>
      <c r="K2" s="9"/>
      <c r="L2" s="9"/>
      <c r="M2" s="9"/>
      <c r="N2" s="9"/>
      <c r="O2" s="9"/>
      <c r="P2" s="9"/>
      <c r="Q2" s="9"/>
      <c r="R2" s="9"/>
    </row>
    <row r="3" spans="1:19" x14ac:dyDescent="0.2">
      <c r="B3" s="3" t="s">
        <v>2</v>
      </c>
      <c r="C3" s="3"/>
      <c r="D3" s="3"/>
      <c r="E3" s="3"/>
      <c r="F3" s="3"/>
      <c r="G3" s="3"/>
      <c r="H3" s="3"/>
      <c r="I3" s="3"/>
      <c r="J3" s="3"/>
    </row>
    <row r="4" spans="1:19" ht="15" thickBot="1" x14ac:dyDescent="0.25">
      <c r="B4" s="3"/>
      <c r="C4" s="3"/>
      <c r="D4" s="4"/>
      <c r="E4" s="4"/>
      <c r="F4" s="4"/>
      <c r="G4" s="4"/>
      <c r="H4" s="4"/>
      <c r="I4" s="4"/>
      <c r="J4" s="4"/>
      <c r="K4" s="149"/>
      <c r="L4" s="149"/>
      <c r="M4" s="149"/>
      <c r="N4" s="149"/>
      <c r="O4" s="149"/>
      <c r="P4" s="149"/>
      <c r="Q4" s="149"/>
      <c r="R4" s="149"/>
    </row>
    <row r="5" spans="1:19" s="7" customFormat="1" ht="28.5" customHeight="1" thickBot="1" x14ac:dyDescent="0.25">
      <c r="A5" s="166" t="s">
        <v>87</v>
      </c>
      <c r="B5" s="167"/>
      <c r="C5" s="167"/>
      <c r="D5" s="167"/>
      <c r="E5" s="167"/>
      <c r="F5" s="167"/>
      <c r="G5" s="150" t="s">
        <v>4</v>
      </c>
      <c r="H5" s="150" t="s">
        <v>5</v>
      </c>
      <c r="I5" s="150" t="s">
        <v>6</v>
      </c>
      <c r="J5" s="150" t="s">
        <v>7</v>
      </c>
      <c r="K5" s="150" t="s">
        <v>8</v>
      </c>
      <c r="L5" s="150" t="s">
        <v>9</v>
      </c>
      <c r="M5" s="150" t="s">
        <v>10</v>
      </c>
      <c r="N5" s="150" t="s">
        <v>11</v>
      </c>
      <c r="O5" s="150" t="s">
        <v>44</v>
      </c>
      <c r="P5" s="150" t="s">
        <v>13</v>
      </c>
      <c r="Q5" s="150" t="s">
        <v>14</v>
      </c>
      <c r="R5" s="150" t="s">
        <v>15</v>
      </c>
      <c r="S5" s="151" t="s">
        <v>54</v>
      </c>
    </row>
    <row r="6" spans="1:19" ht="16.5" customHeight="1" thickTop="1" x14ac:dyDescent="0.25">
      <c r="B6" s="3"/>
      <c r="C6" s="3"/>
      <c r="D6" s="3"/>
      <c r="E6" s="3"/>
      <c r="F6" s="3"/>
      <c r="G6" s="8"/>
      <c r="H6" s="8"/>
      <c r="I6" s="8"/>
      <c r="J6" s="8"/>
      <c r="K6" s="152"/>
      <c r="L6" s="152"/>
      <c r="M6" s="152"/>
      <c r="N6" s="152"/>
      <c r="O6" s="152"/>
      <c r="P6" s="152"/>
      <c r="Q6" s="152"/>
      <c r="R6" s="152"/>
      <c r="S6" s="8"/>
    </row>
    <row r="7" spans="1:19" s="9" customFormat="1" ht="20.100000000000001" customHeight="1" x14ac:dyDescent="0.25">
      <c r="B7" s="2"/>
      <c r="C7" s="2" t="s">
        <v>17</v>
      </c>
      <c r="D7" s="2"/>
      <c r="E7" s="2"/>
      <c r="F7" s="2"/>
      <c r="G7" s="10">
        <f>G8+G11+G12+G13+G14+G15+G23</f>
        <v>8604</v>
      </c>
      <c r="H7" s="10">
        <f t="shared" ref="H7:S7" si="0">H8+H11+H12+H13+H14+H15+H23</f>
        <v>2399</v>
      </c>
      <c r="I7" s="10">
        <f t="shared" si="0"/>
        <v>4828</v>
      </c>
      <c r="J7" s="10">
        <f t="shared" si="0"/>
        <v>6315</v>
      </c>
      <c r="K7" s="10">
        <f t="shared" si="0"/>
        <v>1905</v>
      </c>
      <c r="L7" s="10">
        <f t="shared" si="0"/>
        <v>2647</v>
      </c>
      <c r="M7" s="10">
        <f t="shared" si="0"/>
        <v>8985</v>
      </c>
      <c r="N7" s="10">
        <f t="shared" si="0"/>
        <v>2590</v>
      </c>
      <c r="O7" s="10">
        <f t="shared" si="0"/>
        <v>4782</v>
      </c>
      <c r="P7" s="10">
        <f t="shared" si="0"/>
        <v>10196.99</v>
      </c>
      <c r="Q7" s="10">
        <f t="shared" si="0"/>
        <v>2613</v>
      </c>
      <c r="R7" s="10">
        <f t="shared" si="0"/>
        <v>3512</v>
      </c>
      <c r="S7" s="10">
        <f t="shared" si="0"/>
        <v>59376.99</v>
      </c>
    </row>
    <row r="8" spans="1:19" s="153" customFormat="1" ht="20.100000000000001" customHeight="1" x14ac:dyDescent="0.2">
      <c r="B8" s="154"/>
      <c r="C8" s="154"/>
      <c r="D8" s="146" t="s">
        <v>18</v>
      </c>
      <c r="E8" s="154"/>
      <c r="F8" s="154"/>
      <c r="G8" s="147">
        <f>SUM(G9:G10)</f>
        <v>2970</v>
      </c>
      <c r="H8" s="147">
        <f t="shared" ref="H8:O8" si="1">SUM(H9:H10)</f>
        <v>6</v>
      </c>
      <c r="I8" s="147">
        <f t="shared" si="1"/>
        <v>29</v>
      </c>
      <c r="J8" s="147">
        <f t="shared" si="1"/>
        <v>1757</v>
      </c>
      <c r="K8" s="155">
        <f t="shared" si="1"/>
        <v>72</v>
      </c>
      <c r="L8" s="155">
        <f t="shared" si="1"/>
        <v>92</v>
      </c>
      <c r="M8" s="155">
        <f t="shared" si="1"/>
        <v>2494</v>
      </c>
      <c r="N8" s="155">
        <f t="shared" si="1"/>
        <v>109</v>
      </c>
      <c r="O8" s="155">
        <f t="shared" si="1"/>
        <v>172</v>
      </c>
      <c r="P8" s="155">
        <f>SUM(P9:P10)</f>
        <v>2725.99</v>
      </c>
      <c r="Q8" s="155">
        <f>SUM(Q9:Q10)</f>
        <v>431</v>
      </c>
      <c r="R8" s="155">
        <f>SUM(R9:R10)</f>
        <v>329</v>
      </c>
      <c r="S8" s="156">
        <f>SUM(S9:S10)</f>
        <v>11186.99</v>
      </c>
    </row>
    <row r="9" spans="1:19" ht="20.100000000000001" customHeight="1" x14ac:dyDescent="0.25">
      <c r="B9" s="3"/>
      <c r="C9" s="3"/>
      <c r="D9" s="3"/>
      <c r="E9" s="3"/>
      <c r="F9" s="3" t="s">
        <v>19</v>
      </c>
      <c r="G9" s="11">
        <f>2660+248</f>
        <v>2908</v>
      </c>
      <c r="H9" s="11">
        <v>1</v>
      </c>
      <c r="I9" s="11">
        <v>-3</v>
      </c>
      <c r="J9" s="11">
        <f>1499+245</f>
        <v>1744</v>
      </c>
      <c r="K9" s="13">
        <v>61</v>
      </c>
      <c r="L9" s="13">
        <v>56</v>
      </c>
      <c r="M9" s="13">
        <f>2201+280</f>
        <v>2481</v>
      </c>
      <c r="N9" s="13">
        <v>95</v>
      </c>
      <c r="O9" s="13">
        <v>50</v>
      </c>
      <c r="P9" s="13">
        <f>2350+300.99</f>
        <v>2650.99</v>
      </c>
      <c r="Q9" s="13">
        <v>329</v>
      </c>
      <c r="R9" s="13">
        <v>282</v>
      </c>
      <c r="S9" s="12">
        <f>SUM(G9:R9)</f>
        <v>10654.99</v>
      </c>
    </row>
    <row r="10" spans="1:19" ht="20.100000000000001" customHeight="1" x14ac:dyDescent="0.25">
      <c r="B10" s="3"/>
      <c r="C10" s="3"/>
      <c r="D10" s="3"/>
      <c r="E10" s="3"/>
      <c r="F10" s="3" t="s">
        <v>20</v>
      </c>
      <c r="G10" s="11">
        <v>62</v>
      </c>
      <c r="H10" s="11">
        <v>5</v>
      </c>
      <c r="I10" s="11">
        <v>32</v>
      </c>
      <c r="J10" s="11">
        <v>13</v>
      </c>
      <c r="K10" s="13">
        <v>11</v>
      </c>
      <c r="L10" s="13">
        <v>36</v>
      </c>
      <c r="M10" s="13">
        <v>13</v>
      </c>
      <c r="N10" s="13">
        <v>14</v>
      </c>
      <c r="O10" s="13">
        <v>122</v>
      </c>
      <c r="P10" s="13">
        <v>75</v>
      </c>
      <c r="Q10" s="13">
        <v>102</v>
      </c>
      <c r="R10" s="13">
        <v>47</v>
      </c>
      <c r="S10" s="12">
        <f t="shared" ref="S10:S14" si="2">SUM(G10:R10)</f>
        <v>532</v>
      </c>
    </row>
    <row r="11" spans="1:19" ht="20.100000000000001" customHeight="1" x14ac:dyDescent="0.25">
      <c r="B11" s="3"/>
      <c r="C11" s="3"/>
      <c r="D11" s="3" t="s">
        <v>21</v>
      </c>
      <c r="E11" s="3"/>
      <c r="F11" s="3"/>
      <c r="G11" s="11">
        <v>0</v>
      </c>
      <c r="H11" s="11">
        <v>12</v>
      </c>
      <c r="I11" s="11">
        <v>12</v>
      </c>
      <c r="J11" s="11">
        <v>143</v>
      </c>
      <c r="K11" s="13">
        <v>0</v>
      </c>
      <c r="L11" s="13">
        <v>12</v>
      </c>
      <c r="M11" s="13">
        <v>4</v>
      </c>
      <c r="N11" s="13">
        <v>4</v>
      </c>
      <c r="O11" s="13">
        <v>15</v>
      </c>
      <c r="P11" s="13">
        <v>4</v>
      </c>
      <c r="Q11" s="13">
        <v>22</v>
      </c>
      <c r="R11" s="13">
        <v>4</v>
      </c>
      <c r="S11" s="12">
        <f t="shared" si="2"/>
        <v>232</v>
      </c>
    </row>
    <row r="12" spans="1:19" ht="20.100000000000001" customHeight="1" x14ac:dyDescent="0.25">
      <c r="B12" s="3"/>
      <c r="C12" s="3"/>
      <c r="D12" s="3" t="s">
        <v>22</v>
      </c>
      <c r="E12" s="3"/>
      <c r="F12" s="3"/>
      <c r="G12" s="11">
        <v>5357</v>
      </c>
      <c r="H12" s="11">
        <v>2080</v>
      </c>
      <c r="I12" s="11">
        <v>4301</v>
      </c>
      <c r="J12" s="11">
        <v>4050</v>
      </c>
      <c r="K12" s="13">
        <v>1241</v>
      </c>
      <c r="L12" s="13">
        <v>1829</v>
      </c>
      <c r="M12" s="13">
        <v>6145</v>
      </c>
      <c r="N12" s="13">
        <v>2080</v>
      </c>
      <c r="O12" s="13">
        <v>4043</v>
      </c>
      <c r="P12" s="13">
        <v>7067</v>
      </c>
      <c r="Q12" s="13">
        <v>1679</v>
      </c>
      <c r="R12" s="13">
        <v>2161</v>
      </c>
      <c r="S12" s="12">
        <f t="shared" si="2"/>
        <v>42033</v>
      </c>
    </row>
    <row r="13" spans="1:19" ht="20.100000000000001" customHeight="1" x14ac:dyDescent="0.25">
      <c r="B13" s="3"/>
      <c r="C13" s="3"/>
      <c r="D13" s="3" t="s">
        <v>61</v>
      </c>
      <c r="E13" s="3"/>
      <c r="F13" s="3"/>
      <c r="G13" s="11">
        <v>13</v>
      </c>
      <c r="H13" s="11">
        <v>21</v>
      </c>
      <c r="I13" s="11">
        <v>295</v>
      </c>
      <c r="J13" s="11">
        <v>6</v>
      </c>
      <c r="K13" s="13">
        <v>173</v>
      </c>
      <c r="L13" s="13">
        <v>119</v>
      </c>
      <c r="M13" s="13">
        <v>14</v>
      </c>
      <c r="N13" s="13">
        <v>35</v>
      </c>
      <c r="O13" s="13">
        <v>313</v>
      </c>
      <c r="P13" s="13">
        <v>2</v>
      </c>
      <c r="Q13" s="13">
        <v>168</v>
      </c>
      <c r="R13" s="13">
        <v>408</v>
      </c>
      <c r="S13" s="12">
        <f t="shared" si="2"/>
        <v>1567</v>
      </c>
    </row>
    <row r="14" spans="1:19" ht="20.100000000000001" customHeight="1" x14ac:dyDescent="0.25">
      <c r="B14" s="3"/>
      <c r="C14" s="3"/>
      <c r="D14" s="3" t="s">
        <v>62</v>
      </c>
      <c r="E14" s="3"/>
      <c r="F14" s="3"/>
      <c r="G14" s="11">
        <v>163</v>
      </c>
      <c r="H14" s="11">
        <v>1</v>
      </c>
      <c r="I14" s="11">
        <v>34</v>
      </c>
      <c r="J14" s="11">
        <v>186</v>
      </c>
      <c r="K14" s="13">
        <v>0</v>
      </c>
      <c r="L14" s="13">
        <v>211</v>
      </c>
      <c r="M14" s="13">
        <v>151</v>
      </c>
      <c r="N14" s="13">
        <v>21</v>
      </c>
      <c r="O14" s="13">
        <v>12</v>
      </c>
      <c r="P14" s="13">
        <v>181</v>
      </c>
      <c r="Q14" s="13">
        <v>0</v>
      </c>
      <c r="R14" s="13">
        <v>207</v>
      </c>
      <c r="S14" s="12">
        <f t="shared" si="2"/>
        <v>1167</v>
      </c>
    </row>
    <row r="15" spans="1:19" ht="20.100000000000001" customHeight="1" x14ac:dyDescent="0.25">
      <c r="B15" s="3"/>
      <c r="C15" s="3"/>
      <c r="D15" s="3" t="s">
        <v>65</v>
      </c>
      <c r="E15" s="3"/>
      <c r="F15" s="3"/>
      <c r="G15" s="14">
        <f>SUM(G17:G21)</f>
        <v>1</v>
      </c>
      <c r="H15" s="14">
        <f t="shared" ref="H15:S15" si="3">SUM(H17:H21)</f>
        <v>144</v>
      </c>
      <c r="I15" s="14">
        <f t="shared" si="3"/>
        <v>1</v>
      </c>
      <c r="J15" s="14">
        <f t="shared" si="3"/>
        <v>65</v>
      </c>
      <c r="K15" s="14">
        <f t="shared" si="3"/>
        <v>316</v>
      </c>
      <c r="L15" s="14">
        <f t="shared" si="3"/>
        <v>258</v>
      </c>
      <c r="M15" s="14">
        <f t="shared" si="3"/>
        <v>2</v>
      </c>
      <c r="N15" s="14">
        <f t="shared" si="3"/>
        <v>181</v>
      </c>
      <c r="O15" s="14">
        <f t="shared" si="3"/>
        <v>67</v>
      </c>
      <c r="P15" s="14">
        <f t="shared" si="3"/>
        <v>77</v>
      </c>
      <c r="Q15" s="14">
        <f t="shared" si="3"/>
        <v>173</v>
      </c>
      <c r="R15" s="14">
        <f>SUM(R17:R21)</f>
        <v>247</v>
      </c>
      <c r="S15" s="10">
        <f t="shared" si="3"/>
        <v>1532</v>
      </c>
    </row>
    <row r="16" spans="1:19" ht="20.100000000000001" customHeight="1" x14ac:dyDescent="0.25">
      <c r="B16" s="3"/>
      <c r="C16" s="3"/>
      <c r="D16" s="3"/>
      <c r="E16" s="3"/>
      <c r="F16" s="3" t="s">
        <v>57</v>
      </c>
      <c r="G16" s="11"/>
      <c r="H16" s="11"/>
      <c r="I16" s="11"/>
      <c r="J16" s="11"/>
      <c r="K16" s="13"/>
      <c r="L16" s="13"/>
      <c r="M16" s="13"/>
      <c r="N16" s="13"/>
      <c r="O16" s="13"/>
      <c r="P16" s="13"/>
      <c r="Q16" s="13"/>
      <c r="R16" s="13"/>
      <c r="S16" s="12"/>
    </row>
    <row r="17" spans="2:20" ht="20.100000000000001" customHeight="1" x14ac:dyDescent="0.25">
      <c r="B17" s="3"/>
      <c r="C17" s="3"/>
      <c r="D17" s="3"/>
      <c r="E17" s="3"/>
      <c r="F17" s="3" t="s">
        <v>26</v>
      </c>
      <c r="G17" s="11">
        <v>1</v>
      </c>
      <c r="H17" s="11">
        <v>1</v>
      </c>
      <c r="I17" s="11">
        <v>1</v>
      </c>
      <c r="J17" s="11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2">
        <f>SUM(G17:R17)</f>
        <v>12</v>
      </c>
    </row>
    <row r="18" spans="2:20" ht="20.100000000000001" customHeight="1" x14ac:dyDescent="0.25">
      <c r="B18" s="3"/>
      <c r="C18" s="3"/>
      <c r="D18" s="3"/>
      <c r="E18" s="3"/>
      <c r="F18" s="3" t="s">
        <v>58</v>
      </c>
      <c r="G18" s="11">
        <v>0</v>
      </c>
      <c r="H18" s="11">
        <v>0</v>
      </c>
      <c r="I18" s="11">
        <v>0</v>
      </c>
      <c r="J18" s="11">
        <v>0</v>
      </c>
      <c r="K18" s="13">
        <v>50</v>
      </c>
      <c r="L18" s="13">
        <v>16</v>
      </c>
      <c r="M18" s="13">
        <v>0</v>
      </c>
      <c r="N18" s="13">
        <v>0</v>
      </c>
      <c r="O18" s="13">
        <v>0</v>
      </c>
      <c r="P18" s="13">
        <v>0</v>
      </c>
      <c r="Q18" s="13">
        <v>20</v>
      </c>
      <c r="R18" s="13">
        <v>0</v>
      </c>
      <c r="S18" s="12">
        <f t="shared" ref="S18:S21" si="4">SUM(G18:R18)</f>
        <v>86</v>
      </c>
    </row>
    <row r="19" spans="2:20" ht="20.100000000000001" customHeight="1" x14ac:dyDescent="0.25">
      <c r="B19" s="3"/>
      <c r="C19" s="3"/>
      <c r="D19" s="3"/>
      <c r="E19" s="3"/>
      <c r="F19" s="3" t="s">
        <v>59</v>
      </c>
      <c r="G19" s="11">
        <v>0</v>
      </c>
      <c r="H19" s="11">
        <v>9</v>
      </c>
      <c r="I19" s="11">
        <v>0</v>
      </c>
      <c r="J19" s="11">
        <v>11</v>
      </c>
      <c r="K19" s="13">
        <v>181</v>
      </c>
      <c r="L19" s="13">
        <v>162</v>
      </c>
      <c r="M19" s="13">
        <v>1</v>
      </c>
      <c r="N19" s="13">
        <v>15</v>
      </c>
      <c r="O19" s="13">
        <v>0</v>
      </c>
      <c r="P19" s="13">
        <v>20</v>
      </c>
      <c r="Q19" s="13">
        <v>120</v>
      </c>
      <c r="R19" s="13">
        <v>162</v>
      </c>
      <c r="S19" s="12">
        <f t="shared" si="4"/>
        <v>681</v>
      </c>
    </row>
    <row r="20" spans="2:20" ht="20.100000000000001" customHeight="1" x14ac:dyDescent="0.25">
      <c r="B20" s="3"/>
      <c r="C20" s="3"/>
      <c r="D20" s="3"/>
      <c r="E20" s="3"/>
      <c r="F20" s="3" t="s">
        <v>60</v>
      </c>
      <c r="G20" s="11">
        <v>0</v>
      </c>
      <c r="H20" s="11">
        <v>0</v>
      </c>
      <c r="I20" s="11">
        <v>0</v>
      </c>
      <c r="J20" s="11">
        <v>0</v>
      </c>
      <c r="K20" s="13">
        <v>0</v>
      </c>
      <c r="L20" s="13">
        <v>0</v>
      </c>
      <c r="M20" s="13">
        <v>0</v>
      </c>
      <c r="N20" s="13">
        <v>0</v>
      </c>
      <c r="O20" s="13">
        <v>1</v>
      </c>
      <c r="P20" s="13">
        <v>0</v>
      </c>
      <c r="Q20" s="13">
        <v>0</v>
      </c>
      <c r="R20" s="13">
        <v>0</v>
      </c>
      <c r="S20" s="12">
        <f t="shared" si="4"/>
        <v>1</v>
      </c>
    </row>
    <row r="21" spans="2:20" ht="18" customHeight="1" x14ac:dyDescent="0.25">
      <c r="B21" s="3"/>
      <c r="C21" s="3"/>
      <c r="D21" s="3"/>
      <c r="E21" s="3"/>
      <c r="F21" s="3" t="s">
        <v>42</v>
      </c>
      <c r="G21" s="11">
        <v>0</v>
      </c>
      <c r="H21" s="11">
        <v>134</v>
      </c>
      <c r="I21" s="11">
        <v>0</v>
      </c>
      <c r="J21" s="11">
        <v>53</v>
      </c>
      <c r="K21" s="13">
        <f>83+1</f>
        <v>84</v>
      </c>
      <c r="L21" s="13">
        <v>79</v>
      </c>
      <c r="M21" s="13">
        <v>0</v>
      </c>
      <c r="N21" s="13">
        <v>165</v>
      </c>
      <c r="O21" s="13">
        <v>65</v>
      </c>
      <c r="P21" s="13">
        <v>56</v>
      </c>
      <c r="Q21" s="13">
        <v>32</v>
      </c>
      <c r="R21" s="13">
        <f>81+3</f>
        <v>84</v>
      </c>
      <c r="S21" s="12">
        <f t="shared" si="4"/>
        <v>752</v>
      </c>
    </row>
    <row r="22" spans="2:20" ht="15.75" customHeight="1" x14ac:dyDescent="0.25">
      <c r="B22" s="3"/>
      <c r="C22" s="3"/>
      <c r="D22" s="3"/>
      <c r="E22" s="3"/>
      <c r="F22" s="3"/>
      <c r="G22" s="11"/>
      <c r="H22" s="11"/>
      <c r="I22" s="11"/>
      <c r="J22" s="11"/>
      <c r="K22" s="13"/>
      <c r="L22" s="13"/>
      <c r="M22" s="13"/>
      <c r="N22" s="13"/>
      <c r="O22" s="13"/>
      <c r="P22" s="13"/>
      <c r="Q22" s="13"/>
      <c r="R22" s="13"/>
      <c r="S22" s="12"/>
    </row>
    <row r="23" spans="2:20" ht="15.75" customHeight="1" x14ac:dyDescent="0.25">
      <c r="B23" s="3"/>
      <c r="C23" s="3"/>
      <c r="D23" s="157" t="s">
        <v>55</v>
      </c>
      <c r="E23" s="158"/>
      <c r="F23" s="3"/>
      <c r="G23" s="17">
        <f t="shared" ref="G23:S23" si="5">G24</f>
        <v>100</v>
      </c>
      <c r="H23" s="17">
        <f t="shared" si="5"/>
        <v>135</v>
      </c>
      <c r="I23" s="17">
        <f t="shared" si="5"/>
        <v>156</v>
      </c>
      <c r="J23" s="17">
        <f t="shared" si="5"/>
        <v>108</v>
      </c>
      <c r="K23" s="14">
        <f t="shared" si="5"/>
        <v>103</v>
      </c>
      <c r="L23" s="14">
        <f t="shared" si="5"/>
        <v>126</v>
      </c>
      <c r="M23" s="14">
        <f t="shared" si="5"/>
        <v>175</v>
      </c>
      <c r="N23" s="14">
        <f t="shared" si="5"/>
        <v>160</v>
      </c>
      <c r="O23" s="14">
        <f t="shared" si="5"/>
        <v>160</v>
      </c>
      <c r="P23" s="14">
        <f t="shared" si="5"/>
        <v>140</v>
      </c>
      <c r="Q23" s="14">
        <f t="shared" si="5"/>
        <v>140</v>
      </c>
      <c r="R23" s="14">
        <f>R24</f>
        <v>156</v>
      </c>
      <c r="S23" s="10">
        <f t="shared" si="5"/>
        <v>1659</v>
      </c>
    </row>
    <row r="24" spans="2:20" ht="15.75" customHeight="1" x14ac:dyDescent="0.25">
      <c r="B24" s="3"/>
      <c r="C24" s="3"/>
      <c r="D24" s="158"/>
      <c r="E24" s="158" t="s">
        <v>56</v>
      </c>
      <c r="F24" s="3"/>
      <c r="G24" s="11">
        <v>100</v>
      </c>
      <c r="H24" s="11">
        <v>135</v>
      </c>
      <c r="I24" s="11">
        <v>156</v>
      </c>
      <c r="J24" s="11">
        <v>108</v>
      </c>
      <c r="K24" s="13">
        <v>103</v>
      </c>
      <c r="L24" s="13">
        <v>126</v>
      </c>
      <c r="M24" s="13">
        <v>175</v>
      </c>
      <c r="N24" s="13">
        <v>160</v>
      </c>
      <c r="O24" s="13">
        <v>160</v>
      </c>
      <c r="P24" s="13">
        <v>140</v>
      </c>
      <c r="Q24" s="13">
        <v>140</v>
      </c>
      <c r="R24" s="13">
        <v>156</v>
      </c>
      <c r="S24" s="12">
        <f>SUM(G24:R24)</f>
        <v>1659</v>
      </c>
    </row>
    <row r="25" spans="2:20" ht="15.75" customHeight="1" x14ac:dyDescent="0.25">
      <c r="B25" s="3"/>
      <c r="C25" s="3"/>
      <c r="D25" s="3"/>
      <c r="E25" s="3"/>
      <c r="F25" s="3"/>
      <c r="G25" s="11"/>
      <c r="H25" s="11"/>
      <c r="I25" s="11"/>
      <c r="J25" s="11"/>
      <c r="K25" s="13"/>
      <c r="L25" s="13"/>
      <c r="M25" s="13"/>
      <c r="N25" s="13"/>
      <c r="O25" s="13"/>
      <c r="P25" s="13"/>
      <c r="Q25" s="13"/>
      <c r="R25" s="13"/>
      <c r="S25" s="12"/>
    </row>
    <row r="26" spans="2:20" s="9" customFormat="1" ht="20.100000000000001" customHeight="1" x14ac:dyDescent="0.25">
      <c r="B26" s="2"/>
      <c r="C26" s="2" t="s">
        <v>27</v>
      </c>
      <c r="D26" s="2"/>
      <c r="E26" s="2"/>
      <c r="F26" s="2"/>
      <c r="G26" s="10">
        <f>SUM(G27:G30)</f>
        <v>2513</v>
      </c>
      <c r="H26" s="10">
        <f t="shared" ref="H26:S26" si="6">SUM(H27:H30)</f>
        <v>1825</v>
      </c>
      <c r="I26" s="10">
        <f t="shared" si="6"/>
        <v>28575</v>
      </c>
      <c r="J26" s="10">
        <f t="shared" si="6"/>
        <v>19380</v>
      </c>
      <c r="K26" s="159">
        <f t="shared" si="6"/>
        <v>7012</v>
      </c>
      <c r="L26" s="159">
        <f t="shared" si="6"/>
        <v>18108</v>
      </c>
      <c r="M26" s="159">
        <f t="shared" si="6"/>
        <v>4404</v>
      </c>
      <c r="N26" s="159">
        <f t="shared" si="6"/>
        <v>2317</v>
      </c>
      <c r="O26" s="159">
        <f t="shared" si="6"/>
        <v>2522</v>
      </c>
      <c r="P26" s="159">
        <f t="shared" si="6"/>
        <v>3021</v>
      </c>
      <c r="Q26" s="159">
        <f t="shared" si="6"/>
        <v>2666</v>
      </c>
      <c r="R26" s="159">
        <f>SUM(R27:R30)</f>
        <v>3044</v>
      </c>
      <c r="S26" s="10">
        <f t="shared" si="6"/>
        <v>95387</v>
      </c>
    </row>
    <row r="27" spans="2:20" ht="20.100000000000001" customHeight="1" x14ac:dyDescent="0.35">
      <c r="B27" s="3"/>
      <c r="C27" s="3"/>
      <c r="D27" s="3" t="s">
        <v>28</v>
      </c>
      <c r="E27" s="3"/>
      <c r="F27" s="3"/>
      <c r="G27" s="11">
        <v>744</v>
      </c>
      <c r="H27" s="11">
        <v>38</v>
      </c>
      <c r="I27" s="11">
        <v>26792</v>
      </c>
      <c r="J27" s="11">
        <v>17179</v>
      </c>
      <c r="K27" s="13">
        <v>4989</v>
      </c>
      <c r="L27" s="13">
        <v>16371</v>
      </c>
      <c r="M27" s="13">
        <f>1425+406</f>
        <v>1831</v>
      </c>
      <c r="N27" s="13">
        <v>21</v>
      </c>
      <c r="O27" s="13">
        <v>161</v>
      </c>
      <c r="P27" s="13">
        <v>266</v>
      </c>
      <c r="Q27" s="13">
        <v>203</v>
      </c>
      <c r="R27" s="13">
        <v>530</v>
      </c>
      <c r="S27" s="12">
        <f>SUM(G27:R27)</f>
        <v>69125</v>
      </c>
      <c r="T27" s="160"/>
    </row>
    <row r="28" spans="2:20" ht="20.100000000000001" customHeight="1" x14ac:dyDescent="0.25">
      <c r="B28" s="3"/>
      <c r="C28" s="3"/>
      <c r="D28" s="3" t="s">
        <v>29</v>
      </c>
      <c r="E28" s="3"/>
      <c r="F28" s="3"/>
      <c r="G28" s="11">
        <v>5</v>
      </c>
      <c r="H28" s="11">
        <v>3</v>
      </c>
      <c r="I28" s="11">
        <v>3</v>
      </c>
      <c r="J28" s="11">
        <v>13</v>
      </c>
      <c r="K28" s="13">
        <v>9</v>
      </c>
      <c r="L28" s="13">
        <v>8</v>
      </c>
      <c r="M28" s="13">
        <v>47</v>
      </c>
      <c r="N28" s="13">
        <v>15</v>
      </c>
      <c r="O28" s="13">
        <v>30</v>
      </c>
      <c r="P28" s="13">
        <v>73</v>
      </c>
      <c r="Q28" s="13">
        <v>49</v>
      </c>
      <c r="R28" s="13">
        <v>30</v>
      </c>
      <c r="S28" s="12">
        <f t="shared" ref="S28:S30" si="7">SUM(G28:R28)</f>
        <v>285</v>
      </c>
    </row>
    <row r="29" spans="2:20" ht="20.100000000000001" customHeight="1" x14ac:dyDescent="0.25">
      <c r="B29" s="3"/>
      <c r="C29" s="3"/>
      <c r="D29" s="3" t="s">
        <v>30</v>
      </c>
      <c r="E29" s="3"/>
      <c r="F29" s="3"/>
      <c r="G29" s="11">
        <v>0</v>
      </c>
      <c r="H29" s="11">
        <v>156</v>
      </c>
      <c r="I29" s="11">
        <v>0</v>
      </c>
      <c r="J29" s="11">
        <v>257</v>
      </c>
      <c r="K29" s="13">
        <v>0</v>
      </c>
      <c r="L29" s="13">
        <v>0</v>
      </c>
      <c r="M29" s="13">
        <v>254</v>
      </c>
      <c r="N29" s="13">
        <v>0</v>
      </c>
      <c r="O29" s="13">
        <v>0</v>
      </c>
      <c r="P29" s="13">
        <v>449</v>
      </c>
      <c r="Q29" s="13">
        <v>0</v>
      </c>
      <c r="R29" s="13">
        <v>0</v>
      </c>
      <c r="S29" s="12">
        <f t="shared" si="7"/>
        <v>1116</v>
      </c>
    </row>
    <row r="30" spans="2:20" ht="20.100000000000001" customHeight="1" x14ac:dyDescent="0.25">
      <c r="B30" s="3"/>
      <c r="C30" s="3"/>
      <c r="D30" s="3" t="s">
        <v>31</v>
      </c>
      <c r="E30" s="3"/>
      <c r="F30" s="3"/>
      <c r="G30" s="11">
        <v>1764</v>
      </c>
      <c r="H30" s="11">
        <v>1628</v>
      </c>
      <c r="I30" s="11">
        <v>1780</v>
      </c>
      <c r="J30" s="11">
        <v>1931</v>
      </c>
      <c r="K30" s="13">
        <v>2014</v>
      </c>
      <c r="L30" s="13">
        <v>1729</v>
      </c>
      <c r="M30" s="13">
        <v>2272</v>
      </c>
      <c r="N30" s="13">
        <v>2281</v>
      </c>
      <c r="O30" s="13">
        <v>2331</v>
      </c>
      <c r="P30" s="13">
        <v>2233</v>
      </c>
      <c r="Q30" s="13">
        <v>2414</v>
      </c>
      <c r="R30" s="13">
        <v>2484</v>
      </c>
      <c r="S30" s="12">
        <f t="shared" si="7"/>
        <v>24861</v>
      </c>
    </row>
    <row r="31" spans="2:20" ht="20.25" customHeight="1" x14ac:dyDescent="0.25">
      <c r="B31" s="3"/>
      <c r="C31" s="3"/>
      <c r="D31" s="3"/>
      <c r="E31" s="3"/>
      <c r="F31" s="3"/>
      <c r="G31" s="11"/>
      <c r="H31" s="11"/>
      <c r="I31" s="11"/>
      <c r="J31" s="11"/>
      <c r="K31" s="13"/>
      <c r="L31" s="13"/>
      <c r="M31" s="13"/>
      <c r="N31" s="13"/>
      <c r="O31" s="13"/>
      <c r="P31" s="13"/>
      <c r="Q31" s="13"/>
      <c r="R31" s="13"/>
      <c r="S31" s="10"/>
    </row>
    <row r="32" spans="2:20" s="9" customFormat="1" ht="18" customHeight="1" x14ac:dyDescent="0.4">
      <c r="B32" s="2"/>
      <c r="C32" s="2" t="s">
        <v>33</v>
      </c>
      <c r="D32" s="2"/>
      <c r="E32" s="2"/>
      <c r="F32" s="2"/>
      <c r="G32" s="18">
        <f t="shared" ref="G32:S32" si="8">G26+G7</f>
        <v>11117</v>
      </c>
      <c r="H32" s="18">
        <f t="shared" si="8"/>
        <v>4224</v>
      </c>
      <c r="I32" s="18">
        <f t="shared" si="8"/>
        <v>33403</v>
      </c>
      <c r="J32" s="18">
        <f t="shared" si="8"/>
        <v>25695</v>
      </c>
      <c r="K32" s="19">
        <f t="shared" si="8"/>
        <v>8917</v>
      </c>
      <c r="L32" s="19">
        <f t="shared" si="8"/>
        <v>20755</v>
      </c>
      <c r="M32" s="19">
        <f t="shared" si="8"/>
        <v>13389</v>
      </c>
      <c r="N32" s="19">
        <f t="shared" si="8"/>
        <v>4907</v>
      </c>
      <c r="O32" s="19">
        <f t="shared" si="8"/>
        <v>7304</v>
      </c>
      <c r="P32" s="19">
        <f t="shared" si="8"/>
        <v>13217.99</v>
      </c>
      <c r="Q32" s="19">
        <f t="shared" si="8"/>
        <v>5279</v>
      </c>
      <c r="R32" s="19">
        <f t="shared" si="8"/>
        <v>6556</v>
      </c>
      <c r="S32" s="18">
        <f t="shared" si="8"/>
        <v>154763.99</v>
      </c>
      <c r="T32" s="18"/>
    </row>
    <row r="33" spans="1:18" s="9" customFormat="1" ht="12.75" customHeight="1" x14ac:dyDescent="0.4"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8.25" customHeight="1" x14ac:dyDescent="0.2">
      <c r="A34" s="20" t="s">
        <v>45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8.25" customHeight="1" x14ac:dyDescent="0.2">
      <c r="A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">
      <c r="A36" s="22" t="s">
        <v>90</v>
      </c>
      <c r="C36" s="23"/>
      <c r="D36" s="23"/>
      <c r="E36" s="23"/>
    </row>
    <row r="37" spans="1:18" ht="9" customHeight="1" x14ac:dyDescent="0.2">
      <c r="A37" s="22"/>
      <c r="C37" s="23"/>
      <c r="D37" s="23"/>
      <c r="E37" s="2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9" customHeight="1" x14ac:dyDescent="0.2">
      <c r="A38" s="24"/>
      <c r="C38" s="23"/>
      <c r="D38" s="23"/>
      <c r="E38" s="2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</sheetData>
  <mergeCells count="1">
    <mergeCell ref="A5:F5"/>
  </mergeCells>
  <printOptions horizontalCentered="1"/>
  <pageMargins left="0" right="0" top="0.984251969" bottom="0" header="0.183070866" footer="0"/>
  <pageSetup paperSize="9" scale="49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"/>
  <sheetViews>
    <sheetView zoomScaleNormal="100" workbookViewId="0">
      <pane xSplit="6" topLeftCell="G1" activePane="topRight" state="frozen"/>
      <selection pane="topRight" activeCell="U18" sqref="U18"/>
    </sheetView>
  </sheetViews>
  <sheetFormatPr defaultRowHeight="14.25" x14ac:dyDescent="0.2"/>
  <cols>
    <col min="1" max="1" width="0.85546875" style="1" customWidth="1"/>
    <col min="2" max="2" width="1.140625" style="1" customWidth="1"/>
    <col min="3" max="3" width="2.85546875" style="1" customWidth="1"/>
    <col min="4" max="4" width="2.28515625" style="1" customWidth="1"/>
    <col min="5" max="5" width="2.140625" style="1" customWidth="1"/>
    <col min="6" max="6" width="37.85546875" style="1" customWidth="1"/>
    <col min="7" max="12" width="10.42578125" style="1" customWidth="1"/>
    <col min="13" max="13" width="2" style="1" bestFit="1" customWidth="1"/>
    <col min="14" max="15" width="10.42578125" style="1" customWidth="1"/>
    <col min="16" max="16" width="2" style="1" bestFit="1" customWidth="1"/>
    <col min="17" max="21" width="10.42578125" style="1" customWidth="1"/>
    <col min="22" max="22" width="2.28515625" style="1" bestFit="1" customWidth="1"/>
    <col min="23" max="16384" width="9.140625" style="1"/>
  </cols>
  <sheetData>
    <row r="1" spans="1:21" ht="15" x14ac:dyDescent="0.25">
      <c r="B1" s="2" t="s">
        <v>0</v>
      </c>
      <c r="C1" s="2"/>
      <c r="D1" s="2"/>
      <c r="E1" s="2"/>
      <c r="F1" s="2"/>
      <c r="G1" s="2"/>
    </row>
    <row r="2" spans="1:21" ht="15" x14ac:dyDescent="0.25">
      <c r="B2" s="2" t="s">
        <v>86</v>
      </c>
      <c r="C2" s="3"/>
      <c r="D2" s="2"/>
      <c r="E2" s="2"/>
      <c r="F2" s="2"/>
      <c r="G2" s="2"/>
    </row>
    <row r="3" spans="1:21" x14ac:dyDescent="0.2">
      <c r="B3" s="3" t="s">
        <v>2</v>
      </c>
      <c r="C3" s="3"/>
      <c r="D3" s="3"/>
      <c r="E3" s="3"/>
      <c r="F3" s="3"/>
      <c r="G3" s="3"/>
    </row>
    <row r="4" spans="1:21" ht="15" thickBot="1" x14ac:dyDescent="0.25">
      <c r="B4" s="3"/>
      <c r="C4" s="3"/>
      <c r="D4" s="4"/>
      <c r="E4" s="4"/>
      <c r="F4" s="4"/>
      <c r="G4" s="4"/>
    </row>
    <row r="5" spans="1:21" s="7" customFormat="1" ht="28.5" customHeight="1" thickBot="1" x14ac:dyDescent="0.25">
      <c r="A5" s="169" t="s">
        <v>87</v>
      </c>
      <c r="B5" s="170"/>
      <c r="C5" s="170"/>
      <c r="D5" s="170"/>
      <c r="E5" s="170"/>
      <c r="F5" s="170"/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52</v>
      </c>
      <c r="M5" s="5"/>
      <c r="N5" s="5" t="s">
        <v>53</v>
      </c>
      <c r="O5" s="5" t="s">
        <v>11</v>
      </c>
      <c r="P5" s="5"/>
      <c r="Q5" s="5" t="s">
        <v>44</v>
      </c>
      <c r="R5" s="5" t="s">
        <v>13</v>
      </c>
      <c r="S5" s="5" t="s">
        <v>14</v>
      </c>
      <c r="T5" s="5" t="s">
        <v>15</v>
      </c>
      <c r="U5" s="6" t="s">
        <v>54</v>
      </c>
    </row>
    <row r="6" spans="1:21" ht="16.5" customHeight="1" x14ac:dyDescent="0.25">
      <c r="B6" s="3"/>
      <c r="C6" s="3"/>
      <c r="D6" s="3"/>
      <c r="E6" s="3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9" customFormat="1" ht="20.100000000000001" customHeight="1" x14ac:dyDescent="0.25">
      <c r="B7" s="2"/>
      <c r="C7" s="2" t="s">
        <v>17</v>
      </c>
      <c r="D7" s="2"/>
      <c r="E7" s="2"/>
      <c r="F7" s="2"/>
      <c r="G7" s="10">
        <f>G8+G11+G12+G13+G14+G15+G16+G17+G25</f>
        <v>7084</v>
      </c>
      <c r="H7" s="10">
        <f t="shared" ref="H7:U7" si="0">H8+H11+H12+H13+H14+H15+H16+H17+H25</f>
        <v>2415</v>
      </c>
      <c r="I7" s="10">
        <f t="shared" si="0"/>
        <v>4172</v>
      </c>
      <c r="J7" s="10">
        <f t="shared" si="0"/>
        <v>7119</v>
      </c>
      <c r="K7" s="10">
        <f t="shared" si="0"/>
        <v>2111</v>
      </c>
      <c r="L7" s="10">
        <f t="shared" si="0"/>
        <v>2438</v>
      </c>
      <c r="M7" s="10"/>
      <c r="N7" s="10">
        <f t="shared" si="0"/>
        <v>9214</v>
      </c>
      <c r="O7" s="10">
        <f t="shared" si="0"/>
        <v>2169</v>
      </c>
      <c r="P7" s="10"/>
      <c r="Q7" s="10">
        <f t="shared" si="0"/>
        <v>4244</v>
      </c>
      <c r="R7" s="10">
        <f t="shared" si="0"/>
        <v>6616</v>
      </c>
      <c r="S7" s="10">
        <f t="shared" si="0"/>
        <v>1510</v>
      </c>
      <c r="T7" s="10">
        <f t="shared" si="0"/>
        <v>2598</v>
      </c>
      <c r="U7" s="10">
        <f t="shared" si="0"/>
        <v>51690</v>
      </c>
    </row>
    <row r="8" spans="1:21" s="148" customFormat="1" ht="16.5" x14ac:dyDescent="0.2">
      <c r="B8" s="146"/>
      <c r="C8" s="146"/>
      <c r="D8" s="146" t="s">
        <v>18</v>
      </c>
      <c r="E8" s="146"/>
      <c r="F8" s="146"/>
      <c r="G8" s="147">
        <f>SUM(G9:G10)</f>
        <v>2162</v>
      </c>
      <c r="H8" s="147">
        <f t="shared" ref="H8:S8" si="1">SUM(H9:H10)</f>
        <v>28</v>
      </c>
      <c r="I8" s="147">
        <f t="shared" si="1"/>
        <v>27</v>
      </c>
      <c r="J8" s="147">
        <f t="shared" si="1"/>
        <v>2205</v>
      </c>
      <c r="K8" s="147">
        <f>SUM(K9:K10)</f>
        <v>15</v>
      </c>
      <c r="L8" s="147">
        <f t="shared" si="1"/>
        <v>22</v>
      </c>
      <c r="M8" s="147"/>
      <c r="N8" s="147">
        <f t="shared" si="1"/>
        <v>3635</v>
      </c>
      <c r="O8" s="147">
        <f t="shared" si="1"/>
        <v>31</v>
      </c>
      <c r="P8" s="147"/>
      <c r="Q8" s="147">
        <f t="shared" si="1"/>
        <v>36</v>
      </c>
      <c r="R8" s="147">
        <f t="shared" si="1"/>
        <v>2817</v>
      </c>
      <c r="S8" s="147">
        <f t="shared" si="1"/>
        <v>9</v>
      </c>
      <c r="T8" s="147">
        <f>SUM(T9:T10)</f>
        <v>15</v>
      </c>
      <c r="U8" s="147">
        <f>SUM(U9:U10)</f>
        <v>11002</v>
      </c>
    </row>
    <row r="9" spans="1:21" ht="20.100000000000001" customHeight="1" x14ac:dyDescent="0.2">
      <c r="B9" s="3"/>
      <c r="C9" s="3"/>
      <c r="D9" s="3"/>
      <c r="E9" s="3"/>
      <c r="F9" s="3" t="s">
        <v>19</v>
      </c>
      <c r="G9" s="11">
        <v>2117</v>
      </c>
      <c r="H9" s="11">
        <v>3</v>
      </c>
      <c r="I9" s="11">
        <v>0</v>
      </c>
      <c r="J9" s="11">
        <v>2182</v>
      </c>
      <c r="K9" s="11">
        <v>-11</v>
      </c>
      <c r="L9" s="11">
        <v>-7</v>
      </c>
      <c r="M9" s="11"/>
      <c r="N9" s="11">
        <v>3610</v>
      </c>
      <c r="O9" s="11">
        <v>4</v>
      </c>
      <c r="P9" s="11"/>
      <c r="Q9" s="11">
        <v>5</v>
      </c>
      <c r="R9" s="11">
        <v>2791</v>
      </c>
      <c r="S9" s="11">
        <v>5</v>
      </c>
      <c r="T9" s="11">
        <v>13</v>
      </c>
      <c r="U9" s="11">
        <f>SUM(G9:T9)</f>
        <v>10712</v>
      </c>
    </row>
    <row r="10" spans="1:21" ht="20.100000000000001" customHeight="1" x14ac:dyDescent="0.2">
      <c r="B10" s="3"/>
      <c r="C10" s="3"/>
      <c r="D10" s="3"/>
      <c r="E10" s="3"/>
      <c r="F10" s="3" t="s">
        <v>20</v>
      </c>
      <c r="G10" s="11">
        <v>45</v>
      </c>
      <c r="H10" s="11">
        <v>25</v>
      </c>
      <c r="I10" s="11">
        <v>27</v>
      </c>
      <c r="J10" s="11">
        <v>23</v>
      </c>
      <c r="K10" s="11">
        <v>26</v>
      </c>
      <c r="L10" s="11">
        <v>29</v>
      </c>
      <c r="M10" s="11"/>
      <c r="N10" s="11">
        <v>25</v>
      </c>
      <c r="O10" s="11">
        <v>27</v>
      </c>
      <c r="P10" s="11"/>
      <c r="Q10" s="11">
        <v>31</v>
      </c>
      <c r="R10" s="11">
        <v>26</v>
      </c>
      <c r="S10" s="11">
        <v>4</v>
      </c>
      <c r="T10" s="11">
        <v>2</v>
      </c>
      <c r="U10" s="11">
        <f t="shared" ref="U10" si="2">SUM(G10:T10)</f>
        <v>290</v>
      </c>
    </row>
    <row r="11" spans="1:21" ht="20.100000000000001" customHeight="1" x14ac:dyDescent="0.2">
      <c r="B11" s="3"/>
      <c r="C11" s="3"/>
      <c r="D11" s="3" t="s">
        <v>21</v>
      </c>
      <c r="E11" s="3"/>
      <c r="F11" s="3"/>
      <c r="G11" s="11">
        <v>0</v>
      </c>
      <c r="H11" s="11">
        <v>0</v>
      </c>
      <c r="I11" s="11">
        <v>18</v>
      </c>
      <c r="J11" s="11">
        <v>1362</v>
      </c>
      <c r="K11" s="11">
        <v>2</v>
      </c>
      <c r="L11" s="11">
        <v>78</v>
      </c>
      <c r="M11" s="11"/>
      <c r="N11" s="11">
        <v>15</v>
      </c>
      <c r="O11" s="11">
        <v>1</v>
      </c>
      <c r="P11" s="11"/>
      <c r="Q11" s="11">
        <v>12</v>
      </c>
      <c r="R11" s="11">
        <v>7</v>
      </c>
      <c r="S11" s="11">
        <v>31</v>
      </c>
      <c r="T11" s="11">
        <v>36</v>
      </c>
      <c r="U11" s="11">
        <f>SUM(G11:T11)</f>
        <v>1562</v>
      </c>
    </row>
    <row r="12" spans="1:21" ht="20.100000000000001" hidden="1" customHeight="1" x14ac:dyDescent="0.2">
      <c r="B12" s="3"/>
      <c r="C12" s="3"/>
      <c r="D12" s="3" t="s">
        <v>71</v>
      </c>
      <c r="E12" s="3"/>
      <c r="F12" s="3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/>
      <c r="N12" s="11">
        <v>0</v>
      </c>
      <c r="O12" s="11">
        <v>0</v>
      </c>
      <c r="P12" s="11"/>
      <c r="Q12" s="11">
        <v>0</v>
      </c>
      <c r="R12" s="11">
        <v>0</v>
      </c>
      <c r="S12" s="11">
        <v>0</v>
      </c>
      <c r="T12" s="11">
        <v>0</v>
      </c>
      <c r="U12" s="11">
        <f t="shared" ref="U12:U16" si="3">SUM(G12:T12)</f>
        <v>0</v>
      </c>
    </row>
    <row r="13" spans="1:21" ht="20.100000000000001" customHeight="1" x14ac:dyDescent="0.2">
      <c r="B13" s="3"/>
      <c r="C13" s="3"/>
      <c r="D13" s="3" t="s">
        <v>72</v>
      </c>
      <c r="E13" s="3"/>
      <c r="F13" s="3"/>
      <c r="G13" s="11">
        <v>4558</v>
      </c>
      <c r="H13" s="11">
        <v>1976</v>
      </c>
      <c r="I13" s="11">
        <v>3937</v>
      </c>
      <c r="J13" s="11">
        <v>3029</v>
      </c>
      <c r="K13" s="11">
        <v>1573</v>
      </c>
      <c r="L13" s="11">
        <v>1957</v>
      </c>
      <c r="M13" s="11"/>
      <c r="N13" s="11">
        <v>4883</v>
      </c>
      <c r="O13" s="11">
        <v>1985</v>
      </c>
      <c r="P13" s="11"/>
      <c r="Q13" s="11">
        <v>3744</v>
      </c>
      <c r="R13" s="11">
        <v>3444</v>
      </c>
      <c r="S13" s="11">
        <v>1157</v>
      </c>
      <c r="T13" s="11">
        <v>1401</v>
      </c>
      <c r="U13" s="11">
        <f t="shared" si="3"/>
        <v>33644</v>
      </c>
    </row>
    <row r="14" spans="1:21" ht="20.100000000000001" customHeight="1" x14ac:dyDescent="0.2">
      <c r="B14" s="3"/>
      <c r="C14" s="3"/>
      <c r="D14" s="3" t="s">
        <v>23</v>
      </c>
      <c r="E14" s="3"/>
      <c r="F14" s="3"/>
      <c r="G14" s="11">
        <v>45</v>
      </c>
      <c r="H14" s="11">
        <v>278</v>
      </c>
      <c r="I14" s="11">
        <v>37</v>
      </c>
      <c r="J14" s="11">
        <v>235</v>
      </c>
      <c r="K14" s="11">
        <v>179</v>
      </c>
      <c r="L14" s="11">
        <v>18</v>
      </c>
      <c r="M14" s="11"/>
      <c r="N14" s="11">
        <v>270</v>
      </c>
      <c r="O14" s="11">
        <v>14</v>
      </c>
      <c r="P14" s="11"/>
      <c r="Q14" s="11">
        <v>293</v>
      </c>
      <c r="R14" s="11">
        <v>10</v>
      </c>
      <c r="S14" s="11">
        <v>133</v>
      </c>
      <c r="T14" s="11">
        <v>210</v>
      </c>
      <c r="U14" s="11">
        <f t="shared" si="3"/>
        <v>1722</v>
      </c>
    </row>
    <row r="15" spans="1:21" ht="20.100000000000001" customHeight="1" x14ac:dyDescent="0.2">
      <c r="B15" s="3"/>
      <c r="C15" s="3"/>
      <c r="D15" s="3" t="s">
        <v>24</v>
      </c>
      <c r="E15" s="3"/>
      <c r="F15" s="3"/>
      <c r="G15" s="11">
        <v>217</v>
      </c>
      <c r="H15" s="11">
        <v>2</v>
      </c>
      <c r="I15" s="11">
        <v>35</v>
      </c>
      <c r="J15" s="11">
        <v>202</v>
      </c>
      <c r="K15" s="11">
        <v>0</v>
      </c>
      <c r="L15" s="11">
        <v>225</v>
      </c>
      <c r="M15" s="11"/>
      <c r="N15" s="11">
        <v>181</v>
      </c>
      <c r="O15" s="11">
        <v>2</v>
      </c>
      <c r="P15" s="11"/>
      <c r="Q15" s="11">
        <v>34</v>
      </c>
      <c r="R15" s="11">
        <v>196</v>
      </c>
      <c r="S15" s="11">
        <v>0</v>
      </c>
      <c r="T15" s="11">
        <v>221</v>
      </c>
      <c r="U15" s="11">
        <f t="shared" si="3"/>
        <v>1315</v>
      </c>
    </row>
    <row r="16" spans="1:21" ht="18.75" customHeight="1" x14ac:dyDescent="0.2">
      <c r="B16" s="3"/>
      <c r="C16" s="3"/>
      <c r="D16" s="3" t="s">
        <v>73</v>
      </c>
      <c r="E16" s="3"/>
      <c r="F16" s="3"/>
      <c r="G16" s="13">
        <v>0</v>
      </c>
      <c r="H16" s="13"/>
      <c r="I16" s="13">
        <v>1</v>
      </c>
      <c r="J16" s="13">
        <v>0</v>
      </c>
      <c r="K16" s="13">
        <v>1</v>
      </c>
      <c r="L16" s="13">
        <v>1</v>
      </c>
      <c r="M16" s="13"/>
      <c r="N16" s="13">
        <v>0</v>
      </c>
      <c r="O16" s="13">
        <v>0</v>
      </c>
      <c r="P16" s="13"/>
      <c r="Q16" s="13">
        <v>0</v>
      </c>
      <c r="R16" s="13">
        <v>0</v>
      </c>
      <c r="S16" s="13">
        <v>1</v>
      </c>
      <c r="T16" s="13">
        <v>0</v>
      </c>
      <c r="U16" s="11">
        <f t="shared" si="3"/>
        <v>4</v>
      </c>
    </row>
    <row r="17" spans="2:22" ht="20.100000000000001" customHeight="1" x14ac:dyDescent="0.2">
      <c r="B17" s="3"/>
      <c r="C17" s="3"/>
      <c r="D17" s="3" t="s">
        <v>25</v>
      </c>
      <c r="E17" s="3"/>
      <c r="F17" s="3"/>
      <c r="G17" s="14">
        <f>SUM(G19:G23)</f>
        <v>1</v>
      </c>
      <c r="H17" s="14">
        <f t="shared" ref="H17:T17" si="4">SUM(H19:H23)</f>
        <v>14</v>
      </c>
      <c r="I17" s="14">
        <f t="shared" si="4"/>
        <v>1</v>
      </c>
      <c r="J17" s="14">
        <f t="shared" si="4"/>
        <v>13</v>
      </c>
      <c r="K17" s="14">
        <f>SUM(K19:K23)</f>
        <v>255</v>
      </c>
      <c r="L17" s="14">
        <f>SUM(L19:L23)</f>
        <v>37</v>
      </c>
      <c r="M17" s="14"/>
      <c r="N17" s="14">
        <f t="shared" si="4"/>
        <v>89</v>
      </c>
      <c r="O17" s="14">
        <f t="shared" si="4"/>
        <v>12</v>
      </c>
      <c r="P17" s="14"/>
      <c r="Q17" s="14">
        <f t="shared" si="4"/>
        <v>1</v>
      </c>
      <c r="R17" s="14">
        <f t="shared" si="4"/>
        <v>16</v>
      </c>
      <c r="S17" s="14">
        <f t="shared" si="4"/>
        <v>59</v>
      </c>
      <c r="T17" s="14">
        <f t="shared" si="4"/>
        <v>600</v>
      </c>
      <c r="U17" s="17">
        <f>SUM(G17:T17)</f>
        <v>1098</v>
      </c>
    </row>
    <row r="18" spans="2:22" ht="20.100000000000001" customHeight="1" x14ac:dyDescent="0.2">
      <c r="B18" s="3"/>
      <c r="C18" s="3"/>
      <c r="D18" s="3"/>
      <c r="E18" s="3"/>
      <c r="F18" s="3" t="s">
        <v>57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2" ht="20.100000000000001" customHeight="1" x14ac:dyDescent="0.2">
      <c r="B19" s="3"/>
      <c r="C19" s="3"/>
      <c r="D19" s="3"/>
      <c r="E19" s="3"/>
      <c r="F19" s="3" t="s">
        <v>26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/>
      <c r="N19" s="11">
        <v>1</v>
      </c>
      <c r="O19" s="11">
        <v>1</v>
      </c>
      <c r="P19" s="11"/>
      <c r="Q19" s="11">
        <v>1</v>
      </c>
      <c r="R19" s="11">
        <v>1</v>
      </c>
      <c r="S19" s="11">
        <v>1</v>
      </c>
      <c r="T19" s="11">
        <v>1</v>
      </c>
      <c r="U19" s="11">
        <f>SUM(G19:T19)</f>
        <v>12</v>
      </c>
    </row>
    <row r="20" spans="2:22" ht="20.100000000000001" customHeight="1" x14ac:dyDescent="0.2">
      <c r="B20" s="3"/>
      <c r="C20" s="3"/>
      <c r="D20" s="3"/>
      <c r="E20" s="3"/>
      <c r="F20" s="3" t="s">
        <v>58</v>
      </c>
      <c r="G20" s="11">
        <v>0</v>
      </c>
      <c r="H20" s="11">
        <v>0</v>
      </c>
      <c r="I20" s="11">
        <v>0</v>
      </c>
      <c r="J20" s="11">
        <v>0</v>
      </c>
      <c r="K20" s="11">
        <v>2</v>
      </c>
      <c r="L20" s="11">
        <v>0</v>
      </c>
      <c r="M20" s="11"/>
      <c r="N20" s="11">
        <v>88</v>
      </c>
      <c r="O20" s="11">
        <v>0</v>
      </c>
      <c r="P20" s="11"/>
      <c r="Q20" s="11">
        <v>0</v>
      </c>
      <c r="R20" s="11">
        <v>2</v>
      </c>
      <c r="S20" s="11">
        <v>0</v>
      </c>
      <c r="T20" s="11">
        <v>0</v>
      </c>
      <c r="U20" s="11">
        <f>SUM(G20:T20)</f>
        <v>92</v>
      </c>
    </row>
    <row r="21" spans="2:22" ht="20.100000000000001" customHeight="1" x14ac:dyDescent="0.2">
      <c r="B21" s="3"/>
      <c r="C21" s="3"/>
      <c r="D21" s="3"/>
      <c r="E21" s="3"/>
      <c r="F21" s="3" t="s">
        <v>59</v>
      </c>
      <c r="G21" s="11">
        <v>0</v>
      </c>
      <c r="H21" s="11">
        <v>13</v>
      </c>
      <c r="I21" s="11">
        <v>0</v>
      </c>
      <c r="J21" s="11">
        <v>12</v>
      </c>
      <c r="K21" s="11">
        <v>79</v>
      </c>
      <c r="L21" s="11">
        <v>36</v>
      </c>
      <c r="M21" s="11"/>
      <c r="N21" s="11">
        <v>0</v>
      </c>
      <c r="O21" s="11">
        <v>11</v>
      </c>
      <c r="P21" s="11"/>
      <c r="Q21" s="11">
        <v>0</v>
      </c>
      <c r="R21" s="11">
        <v>13</v>
      </c>
      <c r="S21" s="11">
        <v>58</v>
      </c>
      <c r="T21" s="11">
        <v>33</v>
      </c>
      <c r="U21" s="11">
        <f>SUM(G21:T21)</f>
        <v>255</v>
      </c>
    </row>
    <row r="22" spans="2:22" ht="20.100000000000001" customHeight="1" x14ac:dyDescent="0.2">
      <c r="B22" s="3"/>
      <c r="C22" s="3"/>
      <c r="D22" s="3"/>
      <c r="E22" s="3"/>
      <c r="F22" s="3" t="s">
        <v>60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/>
      <c r="N22" s="11">
        <v>0</v>
      </c>
      <c r="O22" s="11">
        <v>0</v>
      </c>
      <c r="P22" s="11"/>
      <c r="Q22" s="11">
        <v>0</v>
      </c>
      <c r="R22" s="11">
        <v>0</v>
      </c>
      <c r="S22" s="11">
        <v>0</v>
      </c>
      <c r="T22" s="11">
        <v>0</v>
      </c>
      <c r="U22" s="11">
        <f>SUM(G22:T22)</f>
        <v>0</v>
      </c>
    </row>
    <row r="23" spans="2:22" ht="18" customHeight="1" x14ac:dyDescent="0.2">
      <c r="B23" s="3"/>
      <c r="C23" s="3"/>
      <c r="D23" s="3"/>
      <c r="E23" s="3"/>
      <c r="F23" s="3" t="s">
        <v>42</v>
      </c>
      <c r="G23" s="11">
        <v>0</v>
      </c>
      <c r="H23" s="11">
        <v>0</v>
      </c>
      <c r="I23" s="11">
        <v>0</v>
      </c>
      <c r="J23" s="11">
        <v>0</v>
      </c>
      <c r="K23" s="11">
        <v>173</v>
      </c>
      <c r="L23" s="11">
        <v>0</v>
      </c>
      <c r="M23" s="11"/>
      <c r="N23" s="11">
        <v>0</v>
      </c>
      <c r="O23" s="11">
        <v>0</v>
      </c>
      <c r="P23" s="11"/>
      <c r="Q23" s="11">
        <v>0</v>
      </c>
      <c r="R23" s="11">
        <v>0</v>
      </c>
      <c r="S23" s="11">
        <v>0</v>
      </c>
      <c r="T23" s="11">
        <v>566</v>
      </c>
      <c r="U23" s="11">
        <f>SUM(G23:T23)</f>
        <v>739</v>
      </c>
    </row>
    <row r="24" spans="2:22" ht="15.75" customHeight="1" x14ac:dyDescent="0.25">
      <c r="B24" s="3"/>
      <c r="C24" s="3"/>
      <c r="D24" s="3"/>
      <c r="E24" s="3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</row>
    <row r="25" spans="2:22" s="9" customFormat="1" ht="15.75" customHeight="1" x14ac:dyDescent="0.25">
      <c r="B25" s="2"/>
      <c r="C25" s="2"/>
      <c r="D25" s="15" t="s">
        <v>55</v>
      </c>
      <c r="E25" s="15"/>
      <c r="F25" s="2"/>
      <c r="G25" s="10">
        <f>G26</f>
        <v>101</v>
      </c>
      <c r="H25" s="10">
        <f>H26</f>
        <v>117</v>
      </c>
      <c r="I25" s="10">
        <f>I26</f>
        <v>116</v>
      </c>
      <c r="J25" s="10">
        <f t="shared" ref="J25:T25" si="5">J26</f>
        <v>73</v>
      </c>
      <c r="K25" s="10">
        <f t="shared" si="5"/>
        <v>86</v>
      </c>
      <c r="L25" s="10">
        <f t="shared" si="5"/>
        <v>100</v>
      </c>
      <c r="M25" s="10"/>
      <c r="N25" s="10">
        <f t="shared" si="5"/>
        <v>141</v>
      </c>
      <c r="O25" s="10">
        <f t="shared" si="5"/>
        <v>124</v>
      </c>
      <c r="P25" s="10"/>
      <c r="Q25" s="10">
        <f t="shared" si="5"/>
        <v>124</v>
      </c>
      <c r="R25" s="10">
        <f t="shared" si="5"/>
        <v>126</v>
      </c>
      <c r="S25" s="10">
        <f t="shared" si="5"/>
        <v>120</v>
      </c>
      <c r="T25" s="10">
        <f t="shared" si="5"/>
        <v>115</v>
      </c>
      <c r="U25" s="10">
        <f>SUM(G25:T25)</f>
        <v>1343</v>
      </c>
    </row>
    <row r="26" spans="2:22" ht="15.75" customHeight="1" x14ac:dyDescent="0.2">
      <c r="B26" s="3"/>
      <c r="C26" s="3"/>
      <c r="D26" s="16"/>
      <c r="E26" s="16" t="s">
        <v>56</v>
      </c>
      <c r="F26" s="3"/>
      <c r="G26" s="11">
        <v>101</v>
      </c>
      <c r="H26" s="11">
        <v>117</v>
      </c>
      <c r="I26" s="11">
        <v>116</v>
      </c>
      <c r="J26" s="11">
        <v>73</v>
      </c>
      <c r="K26" s="11">
        <v>86</v>
      </c>
      <c r="L26" s="11">
        <v>100</v>
      </c>
      <c r="M26" s="11"/>
      <c r="N26" s="11">
        <v>141</v>
      </c>
      <c r="O26" s="11">
        <v>124</v>
      </c>
      <c r="P26" s="11"/>
      <c r="Q26" s="11">
        <v>124</v>
      </c>
      <c r="R26" s="11">
        <v>126</v>
      </c>
      <c r="S26" s="11">
        <v>120</v>
      </c>
      <c r="T26" s="11">
        <v>115</v>
      </c>
      <c r="U26" s="11">
        <f>SUM(G26:T26)</f>
        <v>1343</v>
      </c>
    </row>
    <row r="27" spans="2:22" ht="15.75" customHeight="1" x14ac:dyDescent="0.25">
      <c r="B27" s="3"/>
      <c r="C27" s="3"/>
      <c r="D27" s="3"/>
      <c r="E27" s="3"/>
      <c r="F27" s="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2"/>
    </row>
    <row r="28" spans="2:22" s="9" customFormat="1" ht="20.100000000000001" customHeight="1" x14ac:dyDescent="0.25">
      <c r="B28" s="2"/>
      <c r="C28" s="2" t="s">
        <v>27</v>
      </c>
      <c r="D28" s="2"/>
      <c r="E28" s="2"/>
      <c r="F28" s="2"/>
      <c r="G28" s="10">
        <f>SUM(G29:G32)</f>
        <v>11576</v>
      </c>
      <c r="H28" s="10">
        <f t="shared" ref="H28:T28" si="6">SUM(H29:H32)</f>
        <v>2145</v>
      </c>
      <c r="I28" s="10">
        <f t="shared" si="6"/>
        <v>11949</v>
      </c>
      <c r="J28" s="10">
        <f t="shared" si="6"/>
        <v>1924</v>
      </c>
      <c r="K28" s="10">
        <f>SUM(K29:K32)</f>
        <v>10312</v>
      </c>
      <c r="L28" s="10">
        <f>SUM(L29:L32)</f>
        <v>18386</v>
      </c>
      <c r="M28" s="10"/>
      <c r="N28" s="10">
        <f t="shared" si="6"/>
        <v>4402</v>
      </c>
      <c r="O28" s="10">
        <f t="shared" si="6"/>
        <v>2510</v>
      </c>
      <c r="P28" s="10"/>
      <c r="Q28" s="10">
        <f t="shared" si="6"/>
        <v>1362</v>
      </c>
      <c r="R28" s="10">
        <f t="shared" si="6"/>
        <v>2361</v>
      </c>
      <c r="S28" s="10">
        <f t="shared" si="6"/>
        <v>4575</v>
      </c>
      <c r="T28" s="10">
        <f t="shared" si="6"/>
        <v>2140</v>
      </c>
      <c r="U28" s="10">
        <f>SUM(U29:U32)</f>
        <v>73642</v>
      </c>
    </row>
    <row r="29" spans="2:22" ht="20.100000000000001" customHeight="1" x14ac:dyDescent="0.35">
      <c r="B29" s="3"/>
      <c r="C29" s="3"/>
      <c r="D29" s="3" t="s">
        <v>28</v>
      </c>
      <c r="E29" s="3"/>
      <c r="F29" s="3"/>
      <c r="G29" s="11">
        <v>10210</v>
      </c>
      <c r="H29" s="11">
        <v>639</v>
      </c>
      <c r="I29" s="11">
        <v>10661</v>
      </c>
      <c r="J29" s="11">
        <v>704</v>
      </c>
      <c r="K29" s="11">
        <v>9592</v>
      </c>
      <c r="L29" s="11">
        <f>2263+15000</f>
        <v>17263</v>
      </c>
      <c r="M29" s="11" t="s">
        <v>88</v>
      </c>
      <c r="N29" s="11">
        <v>2899</v>
      </c>
      <c r="O29" s="11">
        <f>147+896</f>
        <v>1043</v>
      </c>
      <c r="P29" s="11" t="s">
        <v>88</v>
      </c>
      <c r="Q29" s="11">
        <v>400</v>
      </c>
      <c r="R29" s="11">
        <v>1079</v>
      </c>
      <c r="S29" s="11">
        <v>3080</v>
      </c>
      <c r="T29" s="11">
        <v>490</v>
      </c>
      <c r="U29" s="11">
        <f>SUM(G29:T29)</f>
        <v>58060</v>
      </c>
      <c r="V29" s="25"/>
    </row>
    <row r="30" spans="2:22" ht="20.100000000000001" customHeight="1" x14ac:dyDescent="0.2">
      <c r="B30" s="3"/>
      <c r="C30" s="3"/>
      <c r="D30" s="3" t="s">
        <v>29</v>
      </c>
      <c r="E30" s="3"/>
      <c r="F30" s="3"/>
      <c r="G30" s="11">
        <v>9</v>
      </c>
      <c r="H30" s="11">
        <v>3</v>
      </c>
      <c r="I30" s="11">
        <v>2</v>
      </c>
      <c r="J30" s="11">
        <v>1</v>
      </c>
      <c r="K30" s="11">
        <v>3</v>
      </c>
      <c r="L30" s="11">
        <v>2</v>
      </c>
      <c r="M30" s="11"/>
      <c r="N30" s="11">
        <v>2</v>
      </c>
      <c r="O30" s="11">
        <v>3</v>
      </c>
      <c r="P30" s="11"/>
      <c r="Q30" s="11">
        <v>4</v>
      </c>
      <c r="R30" s="11">
        <v>21</v>
      </c>
      <c r="S30" s="11">
        <v>4</v>
      </c>
      <c r="T30" s="11">
        <v>3</v>
      </c>
      <c r="U30" s="11">
        <f>SUM(G30:T30)</f>
        <v>57</v>
      </c>
    </row>
    <row r="31" spans="2:22" ht="20.100000000000001" customHeight="1" x14ac:dyDescent="0.2">
      <c r="B31" s="3"/>
      <c r="C31" s="3"/>
      <c r="D31" s="3" t="s">
        <v>30</v>
      </c>
      <c r="E31" s="3"/>
      <c r="F31" s="3"/>
      <c r="G31" s="11">
        <v>0</v>
      </c>
      <c r="H31" s="11">
        <v>50</v>
      </c>
      <c r="I31" s="11">
        <v>0</v>
      </c>
      <c r="J31" s="11">
        <v>0</v>
      </c>
      <c r="K31" s="11">
        <v>159</v>
      </c>
      <c r="L31" s="11">
        <v>0</v>
      </c>
      <c r="M31" s="11"/>
      <c r="N31" s="11">
        <v>150</v>
      </c>
      <c r="O31" s="11">
        <v>0</v>
      </c>
      <c r="P31" s="11"/>
      <c r="Q31" s="11">
        <v>0</v>
      </c>
      <c r="R31" s="11">
        <v>133</v>
      </c>
      <c r="S31" s="11">
        <v>0</v>
      </c>
      <c r="T31" s="11">
        <v>0</v>
      </c>
      <c r="U31" s="11">
        <f>SUM(G31:T31)</f>
        <v>492</v>
      </c>
    </row>
    <row r="32" spans="2:22" ht="20.100000000000001" customHeight="1" x14ac:dyDescent="0.2">
      <c r="B32" s="3"/>
      <c r="C32" s="3"/>
      <c r="D32" s="3" t="s">
        <v>31</v>
      </c>
      <c r="E32" s="3"/>
      <c r="F32" s="3"/>
      <c r="G32" s="11">
        <v>1357</v>
      </c>
      <c r="H32" s="11">
        <v>1453</v>
      </c>
      <c r="I32" s="11">
        <v>1286</v>
      </c>
      <c r="J32" s="11">
        <v>1219</v>
      </c>
      <c r="K32" s="11">
        <v>558</v>
      </c>
      <c r="L32" s="11">
        <v>1121</v>
      </c>
      <c r="M32" s="11"/>
      <c r="N32" s="11">
        <v>1351</v>
      </c>
      <c r="O32" s="11">
        <v>1464</v>
      </c>
      <c r="P32" s="11"/>
      <c r="Q32" s="11">
        <v>958</v>
      </c>
      <c r="R32" s="11">
        <v>1128</v>
      </c>
      <c r="S32" s="11">
        <v>1491</v>
      </c>
      <c r="T32" s="11">
        <v>1647</v>
      </c>
      <c r="U32" s="11">
        <f>SUM(G32:T32)</f>
        <v>15033</v>
      </c>
    </row>
    <row r="33" spans="1:22" ht="20.25" customHeight="1" x14ac:dyDescent="0.25">
      <c r="B33" s="3"/>
      <c r="C33" s="3"/>
      <c r="D33" s="3"/>
      <c r="E33" s="3"/>
      <c r="F33" s="3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0"/>
    </row>
    <row r="34" spans="1:22" s="9" customFormat="1" ht="18" customHeight="1" x14ac:dyDescent="0.4">
      <c r="B34" s="2"/>
      <c r="C34" s="2" t="s">
        <v>33</v>
      </c>
      <c r="D34" s="2"/>
      <c r="E34" s="2"/>
      <c r="F34" s="2"/>
      <c r="G34" s="18">
        <f>G28+G7</f>
        <v>18660</v>
      </c>
      <c r="H34" s="18">
        <f t="shared" ref="H34:U34" si="7">H28+H7</f>
        <v>4560</v>
      </c>
      <c r="I34" s="18">
        <f t="shared" si="7"/>
        <v>16121</v>
      </c>
      <c r="J34" s="18">
        <f t="shared" si="7"/>
        <v>9043</v>
      </c>
      <c r="K34" s="18">
        <f t="shared" si="7"/>
        <v>12423</v>
      </c>
      <c r="L34" s="18">
        <f t="shared" si="7"/>
        <v>20824</v>
      </c>
      <c r="M34" s="18"/>
      <c r="N34" s="18">
        <f t="shared" si="7"/>
        <v>13616</v>
      </c>
      <c r="O34" s="18">
        <f t="shared" si="7"/>
        <v>4679</v>
      </c>
      <c r="P34" s="18">
        <f t="shared" si="7"/>
        <v>0</v>
      </c>
      <c r="Q34" s="18">
        <f t="shared" si="7"/>
        <v>5606</v>
      </c>
      <c r="R34" s="18">
        <f t="shared" si="7"/>
        <v>8977</v>
      </c>
      <c r="S34" s="18">
        <f t="shared" si="7"/>
        <v>6085</v>
      </c>
      <c r="T34" s="18">
        <f t="shared" si="7"/>
        <v>4738</v>
      </c>
      <c r="U34" s="18">
        <f t="shared" si="7"/>
        <v>125332</v>
      </c>
      <c r="V34" s="18"/>
    </row>
    <row r="35" spans="1:22" s="9" customFormat="1" ht="12.75" customHeight="1" x14ac:dyDescent="0.4">
      <c r="G35" s="19"/>
    </row>
    <row r="36" spans="1:22" ht="8.25" customHeight="1" x14ac:dyDescent="0.2">
      <c r="A36" s="20" t="s">
        <v>45</v>
      </c>
      <c r="G36" s="21"/>
    </row>
    <row r="37" spans="1:22" x14ac:dyDescent="0.2">
      <c r="A37" s="20"/>
      <c r="B37" s="26" t="s">
        <v>89</v>
      </c>
      <c r="G37" s="21"/>
    </row>
    <row r="38" spans="1:22" ht="8.25" customHeight="1" x14ac:dyDescent="0.2">
      <c r="A38" s="20"/>
      <c r="G38" s="21"/>
    </row>
    <row r="39" spans="1:22" x14ac:dyDescent="0.2">
      <c r="A39" s="22" t="s">
        <v>90</v>
      </c>
      <c r="C39" s="23"/>
      <c r="D39" s="23"/>
      <c r="E39" s="23"/>
    </row>
    <row r="40" spans="1:22" ht="9" customHeight="1" x14ac:dyDescent="0.2">
      <c r="A40" s="22"/>
      <c r="C40" s="23"/>
      <c r="D40" s="23"/>
      <c r="E40" s="23"/>
      <c r="G40" s="13"/>
    </row>
    <row r="41" spans="1:22" ht="9" customHeight="1" x14ac:dyDescent="0.2">
      <c r="A41" s="24"/>
      <c r="C41" s="23"/>
      <c r="D41" s="23"/>
      <c r="E41" s="23"/>
      <c r="G41" s="13"/>
    </row>
  </sheetData>
  <mergeCells count="1">
    <mergeCell ref="A5:F5"/>
  </mergeCells>
  <printOptions horizontalCentered="1"/>
  <pageMargins left="0" right="0" top="0.98425196850393704" bottom="0" header="0.43307086614173229" footer="0"/>
  <pageSetup paperSize="9" scale="55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8"/>
  <sheetViews>
    <sheetView zoomScaleNormal="100" workbookViewId="0">
      <pane xSplit="6" topLeftCell="G1" activePane="topRight" state="frozen"/>
      <selection pane="topRight" activeCell="W10" sqref="W10"/>
    </sheetView>
  </sheetViews>
  <sheetFormatPr defaultRowHeight="14.25" x14ac:dyDescent="0.2"/>
  <cols>
    <col min="1" max="1" width="0.85546875" style="1" customWidth="1"/>
    <col min="2" max="2" width="1.140625" style="1" customWidth="1"/>
    <col min="3" max="3" width="2.85546875" style="1" customWidth="1"/>
    <col min="4" max="4" width="2.28515625" style="1" customWidth="1"/>
    <col min="5" max="5" width="2.140625" style="1" customWidth="1"/>
    <col min="6" max="6" width="32.85546875" style="1" customWidth="1"/>
    <col min="7" max="7" width="9.28515625" style="1" customWidth="1"/>
    <col min="8" max="8" width="9.140625" style="1" customWidth="1"/>
    <col min="9" max="9" width="2.28515625" style="1" bestFit="1" customWidth="1"/>
    <col min="10" max="10" width="9.140625" style="1" customWidth="1"/>
    <col min="11" max="11" width="2" style="1" customWidth="1"/>
    <col min="12" max="12" width="9.140625" style="1" customWidth="1"/>
    <col min="13" max="13" width="2" style="1" customWidth="1"/>
    <col min="14" max="14" width="8" style="1" customWidth="1"/>
    <col min="15" max="15" width="9.42578125" style="1" customWidth="1"/>
    <col min="16" max="16" width="2.28515625" style="1" bestFit="1" customWidth="1"/>
    <col min="17" max="17" width="8.42578125" style="1" customWidth="1"/>
    <col min="18" max="22" width="9.5703125" style="1" customWidth="1"/>
    <col min="23" max="23" width="9.140625" style="1"/>
    <col min="24" max="24" width="2.28515625" style="1" bestFit="1" customWidth="1"/>
    <col min="25" max="16384" width="9.140625" style="1"/>
  </cols>
  <sheetData>
    <row r="1" spans="1:23" ht="15" x14ac:dyDescent="0.25">
      <c r="B1" s="2" t="s">
        <v>0</v>
      </c>
      <c r="C1" s="2"/>
      <c r="D1" s="2"/>
      <c r="E1" s="2"/>
      <c r="F1" s="2"/>
      <c r="G1" s="2"/>
    </row>
    <row r="2" spans="1:23" ht="15" x14ac:dyDescent="0.25">
      <c r="B2" s="2" t="s">
        <v>67</v>
      </c>
      <c r="C2" s="3"/>
      <c r="D2" s="2"/>
      <c r="E2" s="2"/>
      <c r="F2" s="2"/>
      <c r="G2" s="2"/>
    </row>
    <row r="3" spans="1:23" x14ac:dyDescent="0.2">
      <c r="B3" s="3" t="s">
        <v>2</v>
      </c>
      <c r="C3" s="3"/>
      <c r="D3" s="3"/>
      <c r="E3" s="3"/>
      <c r="F3" s="3"/>
      <c r="G3" s="3"/>
    </row>
    <row r="4" spans="1:23" ht="15" thickBot="1" x14ac:dyDescent="0.25">
      <c r="B4" s="3"/>
      <c r="C4" s="3"/>
      <c r="D4" s="4"/>
      <c r="E4" s="4"/>
      <c r="F4" s="4"/>
      <c r="G4" s="4"/>
    </row>
    <row r="5" spans="1:23" s="7" customFormat="1" ht="23.25" customHeight="1" thickBot="1" x14ac:dyDescent="0.25">
      <c r="A5" s="169" t="s">
        <v>3</v>
      </c>
      <c r="B5" s="170"/>
      <c r="C5" s="170"/>
      <c r="D5" s="170"/>
      <c r="E5" s="170"/>
      <c r="F5" s="170"/>
      <c r="G5" s="5" t="s">
        <v>4</v>
      </c>
      <c r="H5" s="5" t="s">
        <v>5</v>
      </c>
      <c r="I5" s="5"/>
      <c r="J5" s="5" t="s">
        <v>6</v>
      </c>
      <c r="K5" s="5"/>
      <c r="L5" s="5" t="s">
        <v>7</v>
      </c>
      <c r="M5" s="5"/>
      <c r="N5" s="5" t="s">
        <v>8</v>
      </c>
      <c r="O5" s="5" t="s">
        <v>52</v>
      </c>
      <c r="P5" s="5"/>
      <c r="Q5" s="5" t="s">
        <v>53</v>
      </c>
      <c r="R5" s="5" t="s">
        <v>11</v>
      </c>
      <c r="S5" s="5" t="s">
        <v>44</v>
      </c>
      <c r="T5" s="5" t="s">
        <v>13</v>
      </c>
      <c r="U5" s="5" t="s">
        <v>14</v>
      </c>
      <c r="V5" s="5" t="s">
        <v>15</v>
      </c>
      <c r="W5" s="6" t="s">
        <v>54</v>
      </c>
    </row>
    <row r="6" spans="1:23" ht="16.5" customHeight="1" x14ac:dyDescent="0.25">
      <c r="B6" s="3"/>
      <c r="C6" s="3"/>
      <c r="D6" s="3"/>
      <c r="E6" s="3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9" customFormat="1" ht="20.100000000000001" customHeight="1" x14ac:dyDescent="0.25">
      <c r="B7" s="2"/>
      <c r="C7" s="2" t="s">
        <v>17</v>
      </c>
      <c r="D7" s="2"/>
      <c r="E7" s="2"/>
      <c r="F7" s="2"/>
      <c r="G7" s="10">
        <f>G8+G11+G12+G13+G14+G15+G16+G17+G24</f>
        <v>6830</v>
      </c>
      <c r="H7" s="10">
        <f t="shared" ref="H7:V7" si="0">H8+H11+H12+H13+H14+H15+H16+H17+H24</f>
        <v>2437</v>
      </c>
      <c r="I7" s="10"/>
      <c r="J7" s="10">
        <f t="shared" si="0"/>
        <v>12215</v>
      </c>
      <c r="K7" s="10"/>
      <c r="L7" s="10">
        <f t="shared" si="0"/>
        <v>13068</v>
      </c>
      <c r="M7" s="10"/>
      <c r="N7" s="10">
        <f t="shared" si="0"/>
        <v>1482</v>
      </c>
      <c r="O7" s="10">
        <f t="shared" si="0"/>
        <v>5946</v>
      </c>
      <c r="P7" s="10"/>
      <c r="Q7" s="10">
        <f t="shared" si="0"/>
        <v>7196</v>
      </c>
      <c r="R7" s="10">
        <f t="shared" si="0"/>
        <v>1257</v>
      </c>
      <c r="S7" s="10">
        <f t="shared" si="0"/>
        <v>4222</v>
      </c>
      <c r="T7" s="10">
        <f t="shared" si="0"/>
        <v>5721</v>
      </c>
      <c r="U7" s="10">
        <f t="shared" si="0"/>
        <v>1586</v>
      </c>
      <c r="V7" s="10">
        <f t="shared" si="0"/>
        <v>3626</v>
      </c>
      <c r="W7" s="10">
        <f>W8+W11+W12+W13+W14+W15+W16+W17+W24</f>
        <v>65586</v>
      </c>
    </row>
    <row r="8" spans="1:23" s="148" customFormat="1" ht="16.5" x14ac:dyDescent="0.2">
      <c r="B8" s="146"/>
      <c r="C8" s="146"/>
      <c r="D8" s="146" t="s">
        <v>18</v>
      </c>
      <c r="E8" s="146"/>
      <c r="F8" s="146"/>
      <c r="G8" s="147">
        <f>SUM(G9:G10)</f>
        <v>883</v>
      </c>
      <c r="H8" s="147">
        <f t="shared" ref="H8:W8" si="1">SUM(H9:H10)</f>
        <v>89</v>
      </c>
      <c r="I8" s="147"/>
      <c r="J8" s="147">
        <f t="shared" si="1"/>
        <v>41</v>
      </c>
      <c r="K8" s="147"/>
      <c r="L8" s="147">
        <f t="shared" si="1"/>
        <v>1009</v>
      </c>
      <c r="M8" s="147"/>
      <c r="N8" s="147">
        <f t="shared" si="1"/>
        <v>32</v>
      </c>
      <c r="O8" s="147">
        <f t="shared" si="1"/>
        <v>74</v>
      </c>
      <c r="P8" s="147"/>
      <c r="Q8" s="147">
        <f t="shared" si="1"/>
        <v>1736</v>
      </c>
      <c r="R8" s="147">
        <f t="shared" si="1"/>
        <v>15</v>
      </c>
      <c r="S8" s="147">
        <f t="shared" si="1"/>
        <v>32</v>
      </c>
      <c r="T8" s="147">
        <f t="shared" si="1"/>
        <v>2332</v>
      </c>
      <c r="U8" s="147">
        <f t="shared" si="1"/>
        <v>34</v>
      </c>
      <c r="V8" s="147">
        <f t="shared" si="1"/>
        <v>52</v>
      </c>
      <c r="W8" s="147">
        <f t="shared" si="1"/>
        <v>6329</v>
      </c>
    </row>
    <row r="9" spans="1:23" ht="20.100000000000001" customHeight="1" x14ac:dyDescent="0.2">
      <c r="B9" s="3"/>
      <c r="C9" s="3"/>
      <c r="D9" s="3"/>
      <c r="E9" s="3"/>
      <c r="F9" s="3" t="s">
        <v>19</v>
      </c>
      <c r="G9" s="11">
        <v>738</v>
      </c>
      <c r="H9" s="11">
        <v>65</v>
      </c>
      <c r="I9" s="11"/>
      <c r="J9" s="11">
        <v>16</v>
      </c>
      <c r="K9" s="11"/>
      <c r="L9" s="11">
        <v>1003</v>
      </c>
      <c r="M9" s="11"/>
      <c r="N9" s="11">
        <v>19</v>
      </c>
      <c r="O9" s="11">
        <v>3</v>
      </c>
      <c r="P9" s="11"/>
      <c r="Q9" s="11">
        <v>1693</v>
      </c>
      <c r="R9" s="11">
        <v>-10</v>
      </c>
      <c r="S9" s="11">
        <v>5</v>
      </c>
      <c r="T9" s="11">
        <v>2286</v>
      </c>
      <c r="U9" s="11">
        <v>7</v>
      </c>
      <c r="V9" s="11">
        <v>28</v>
      </c>
      <c r="W9" s="11">
        <f>SUM(G9:V9)</f>
        <v>5853</v>
      </c>
    </row>
    <row r="10" spans="1:23" ht="20.100000000000001" customHeight="1" x14ac:dyDescent="0.2">
      <c r="B10" s="3"/>
      <c r="C10" s="3"/>
      <c r="D10" s="3"/>
      <c r="E10" s="3"/>
      <c r="F10" s="3" t="s">
        <v>20</v>
      </c>
      <c r="G10" s="11">
        <v>145</v>
      </c>
      <c r="H10" s="11">
        <v>24</v>
      </c>
      <c r="I10" s="11"/>
      <c r="J10" s="11">
        <v>25</v>
      </c>
      <c r="K10" s="11"/>
      <c r="L10" s="11">
        <v>6</v>
      </c>
      <c r="M10" s="11"/>
      <c r="N10" s="11">
        <v>13</v>
      </c>
      <c r="O10" s="11">
        <v>71</v>
      </c>
      <c r="P10" s="11"/>
      <c r="Q10" s="11">
        <v>43</v>
      </c>
      <c r="R10" s="11">
        <v>25</v>
      </c>
      <c r="S10" s="11">
        <v>27</v>
      </c>
      <c r="T10" s="11">
        <v>46</v>
      </c>
      <c r="U10" s="11">
        <v>27</v>
      </c>
      <c r="V10" s="11">
        <v>24</v>
      </c>
      <c r="W10" s="11">
        <f>SUM(G10:V10)</f>
        <v>476</v>
      </c>
    </row>
    <row r="11" spans="1:23" ht="20.100000000000001" customHeight="1" x14ac:dyDescent="0.2">
      <c r="B11" s="3"/>
      <c r="C11" s="3"/>
      <c r="D11" s="3" t="s">
        <v>21</v>
      </c>
      <c r="E11" s="3"/>
      <c r="F11" s="3"/>
      <c r="G11" s="11">
        <v>0</v>
      </c>
      <c r="H11" s="11">
        <v>0</v>
      </c>
      <c r="I11" s="27" t="s">
        <v>68</v>
      </c>
      <c r="J11" s="11">
        <v>7486</v>
      </c>
      <c r="K11" s="27" t="s">
        <v>69</v>
      </c>
      <c r="L11" s="11">
        <v>3</v>
      </c>
      <c r="M11" s="11"/>
      <c r="N11" s="11">
        <v>488</v>
      </c>
      <c r="O11" s="11">
        <v>3526</v>
      </c>
      <c r="P11" s="27" t="s">
        <v>70</v>
      </c>
      <c r="Q11" s="11">
        <v>16</v>
      </c>
      <c r="R11" s="11">
        <v>-394</v>
      </c>
      <c r="S11" s="11">
        <v>0</v>
      </c>
      <c r="T11" s="11">
        <v>58</v>
      </c>
      <c r="U11" s="11">
        <v>2</v>
      </c>
      <c r="V11" s="11">
        <v>40</v>
      </c>
      <c r="W11" s="11">
        <f t="shared" ref="W11:W16" si="2">SUM(G11:V11)</f>
        <v>11225</v>
      </c>
    </row>
    <row r="12" spans="1:23" ht="20.100000000000001" customHeight="1" x14ac:dyDescent="0.2">
      <c r="B12" s="3"/>
      <c r="C12" s="3"/>
      <c r="D12" s="1" t="s">
        <v>71</v>
      </c>
      <c r="E12" s="3"/>
      <c r="F12" s="3"/>
      <c r="G12" s="11">
        <v>0</v>
      </c>
      <c r="H12" s="11">
        <v>0</v>
      </c>
      <c r="I12" s="11"/>
      <c r="J12" s="11">
        <v>0</v>
      </c>
      <c r="K12" s="27"/>
      <c r="L12" s="11">
        <v>0</v>
      </c>
      <c r="M12" s="11"/>
      <c r="N12" s="11">
        <v>0</v>
      </c>
      <c r="O12" s="11">
        <v>34</v>
      </c>
      <c r="P12" s="11"/>
      <c r="Q12" s="11">
        <v>0</v>
      </c>
      <c r="R12" s="11">
        <v>0</v>
      </c>
      <c r="S12" s="11">
        <v>36</v>
      </c>
      <c r="T12" s="11">
        <v>0</v>
      </c>
      <c r="U12" s="11">
        <v>0</v>
      </c>
      <c r="V12" s="11">
        <v>35</v>
      </c>
      <c r="W12" s="11">
        <f t="shared" si="2"/>
        <v>105</v>
      </c>
    </row>
    <row r="13" spans="1:23" ht="20.100000000000001" customHeight="1" x14ac:dyDescent="0.2">
      <c r="B13" s="3"/>
      <c r="C13" s="3"/>
      <c r="D13" s="1" t="s">
        <v>72</v>
      </c>
      <c r="E13" s="3"/>
      <c r="F13" s="3"/>
      <c r="G13" s="11">
        <v>4995</v>
      </c>
      <c r="H13" s="11">
        <v>2063</v>
      </c>
      <c r="I13" s="11"/>
      <c r="J13" s="11">
        <v>4249</v>
      </c>
      <c r="K13" s="11"/>
      <c r="L13" s="11">
        <v>2976</v>
      </c>
      <c r="M13" s="11"/>
      <c r="N13" s="11">
        <v>852</v>
      </c>
      <c r="O13" s="11">
        <v>1864</v>
      </c>
      <c r="P13" s="11"/>
      <c r="Q13" s="11">
        <v>5166</v>
      </c>
      <c r="R13" s="11">
        <v>1525</v>
      </c>
      <c r="S13" s="11">
        <v>3879</v>
      </c>
      <c r="T13" s="11">
        <v>3083</v>
      </c>
      <c r="U13" s="11">
        <v>1088</v>
      </c>
      <c r="V13" s="11">
        <v>2032</v>
      </c>
      <c r="W13" s="11">
        <f t="shared" si="2"/>
        <v>33772</v>
      </c>
    </row>
    <row r="14" spans="1:23" ht="20.100000000000001" customHeight="1" x14ac:dyDescent="0.2">
      <c r="B14" s="3"/>
      <c r="C14" s="3"/>
      <c r="D14" s="1" t="s">
        <v>23</v>
      </c>
      <c r="E14" s="3"/>
      <c r="F14" s="3"/>
      <c r="G14" s="11">
        <v>67</v>
      </c>
      <c r="H14" s="11">
        <v>258</v>
      </c>
      <c r="I14" s="11"/>
      <c r="J14" s="11">
        <v>422</v>
      </c>
      <c r="K14" s="11"/>
      <c r="L14" s="11">
        <v>53</v>
      </c>
      <c r="M14" s="11"/>
      <c r="N14" s="11">
        <v>20</v>
      </c>
      <c r="O14" s="11">
        <v>35</v>
      </c>
      <c r="P14" s="11"/>
      <c r="Q14" s="11">
        <v>16</v>
      </c>
      <c r="R14" s="11">
        <v>25</v>
      </c>
      <c r="S14" s="11">
        <v>164</v>
      </c>
      <c r="T14" s="11">
        <v>21</v>
      </c>
      <c r="U14" s="11">
        <v>205</v>
      </c>
      <c r="V14" s="11">
        <v>453</v>
      </c>
      <c r="W14" s="11">
        <f t="shared" si="2"/>
        <v>1739</v>
      </c>
    </row>
    <row r="15" spans="1:23" ht="20.100000000000001" customHeight="1" x14ac:dyDescent="0.2">
      <c r="B15" s="3"/>
      <c r="C15" s="3"/>
      <c r="D15" s="1" t="s">
        <v>24</v>
      </c>
      <c r="E15" s="3"/>
      <c r="F15" s="3"/>
      <c r="G15" s="11">
        <v>243</v>
      </c>
      <c r="H15" s="11">
        <v>3</v>
      </c>
      <c r="I15" s="11"/>
      <c r="J15" s="11">
        <v>15</v>
      </c>
      <c r="K15" s="11"/>
      <c r="L15" s="11">
        <v>241</v>
      </c>
      <c r="M15" s="11"/>
      <c r="N15" s="11">
        <v>0</v>
      </c>
      <c r="O15" s="11">
        <v>240</v>
      </c>
      <c r="P15" s="11"/>
      <c r="Q15" s="11">
        <v>234</v>
      </c>
      <c r="R15" s="11">
        <v>3</v>
      </c>
      <c r="S15" s="11">
        <v>36</v>
      </c>
      <c r="T15" s="11">
        <v>213</v>
      </c>
      <c r="U15" s="11">
        <v>0</v>
      </c>
      <c r="V15" s="11">
        <v>235</v>
      </c>
      <c r="W15" s="11">
        <f t="shared" si="2"/>
        <v>1463</v>
      </c>
    </row>
    <row r="16" spans="1:23" ht="18.75" customHeight="1" x14ac:dyDescent="0.2">
      <c r="B16" s="3"/>
      <c r="C16" s="3"/>
      <c r="D16" s="1" t="s">
        <v>73</v>
      </c>
      <c r="E16" s="3"/>
      <c r="F16" s="3"/>
      <c r="G16" s="13">
        <v>0</v>
      </c>
      <c r="H16" s="13">
        <v>0</v>
      </c>
      <c r="I16" s="13"/>
      <c r="J16" s="13">
        <v>1</v>
      </c>
      <c r="K16" s="13"/>
      <c r="L16" s="13">
        <v>0</v>
      </c>
      <c r="M16" s="13"/>
      <c r="N16" s="13">
        <v>6</v>
      </c>
      <c r="O16" s="13">
        <v>121</v>
      </c>
      <c r="P16" s="13"/>
      <c r="Q16" s="13">
        <v>27</v>
      </c>
      <c r="R16" s="13">
        <v>6</v>
      </c>
      <c r="S16" s="13">
        <v>68</v>
      </c>
      <c r="T16" s="13">
        <v>0</v>
      </c>
      <c r="U16" s="13">
        <v>0</v>
      </c>
      <c r="V16" s="13">
        <v>1</v>
      </c>
      <c r="W16" s="11">
        <f t="shared" si="2"/>
        <v>230</v>
      </c>
    </row>
    <row r="17" spans="2:24" ht="20.100000000000001" customHeight="1" x14ac:dyDescent="0.2">
      <c r="B17" s="3"/>
      <c r="C17" s="3"/>
      <c r="D17" s="1" t="s">
        <v>25</v>
      </c>
      <c r="E17" s="3"/>
      <c r="F17" s="3"/>
      <c r="G17" s="14">
        <f>SUM(G19:G23)</f>
        <v>642</v>
      </c>
      <c r="H17" s="14">
        <f t="shared" ref="H17:V17" si="3">SUM(H19:H23)</f>
        <v>24</v>
      </c>
      <c r="I17" s="14"/>
      <c r="J17" s="14">
        <f t="shared" si="3"/>
        <v>1</v>
      </c>
      <c r="K17" s="14"/>
      <c r="L17" s="14">
        <f t="shared" si="3"/>
        <v>15</v>
      </c>
      <c r="M17" s="14"/>
      <c r="N17" s="14">
        <f t="shared" si="3"/>
        <v>84</v>
      </c>
      <c r="O17" s="14">
        <f t="shared" si="3"/>
        <v>52</v>
      </c>
      <c r="P17" s="14"/>
      <c r="Q17" s="14">
        <f t="shared" si="3"/>
        <v>1</v>
      </c>
      <c r="R17" s="14">
        <f t="shared" si="3"/>
        <v>77</v>
      </c>
      <c r="S17" s="14">
        <f t="shared" si="3"/>
        <v>7</v>
      </c>
      <c r="T17" s="14">
        <f t="shared" si="3"/>
        <v>14</v>
      </c>
      <c r="U17" s="14">
        <f t="shared" si="3"/>
        <v>257</v>
      </c>
      <c r="V17" s="14">
        <f t="shared" si="3"/>
        <v>778</v>
      </c>
      <c r="W17" s="17">
        <f>SUM(G17:V17)</f>
        <v>1952</v>
      </c>
    </row>
    <row r="18" spans="2:24" ht="20.100000000000001" customHeight="1" x14ac:dyDescent="0.2">
      <c r="B18" s="3"/>
      <c r="C18" s="3"/>
      <c r="D18" s="3"/>
      <c r="E18" s="3"/>
      <c r="F18" s="1" t="s">
        <v>57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2:24" ht="20.100000000000001" customHeight="1" x14ac:dyDescent="0.2">
      <c r="B19" s="3"/>
      <c r="C19" s="3"/>
      <c r="D19" s="3"/>
      <c r="E19" s="3"/>
      <c r="F19" s="3" t="s">
        <v>26</v>
      </c>
      <c r="G19" s="11">
        <v>1</v>
      </c>
      <c r="H19" s="11">
        <v>1</v>
      </c>
      <c r="I19" s="11"/>
      <c r="J19" s="11">
        <v>1</v>
      </c>
      <c r="K19" s="11"/>
      <c r="L19" s="11">
        <v>1</v>
      </c>
      <c r="M19" s="11"/>
      <c r="N19" s="11">
        <v>1</v>
      </c>
      <c r="O19" s="11">
        <v>1</v>
      </c>
      <c r="P19" s="11"/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>
        <f>SUM(G19:V19)</f>
        <v>12</v>
      </c>
    </row>
    <row r="20" spans="2:24" ht="20.100000000000001" customHeight="1" x14ac:dyDescent="0.2">
      <c r="B20" s="3"/>
      <c r="C20" s="3"/>
      <c r="D20" s="3"/>
      <c r="E20" s="3"/>
      <c r="F20" s="1" t="s">
        <v>58</v>
      </c>
      <c r="G20" s="11">
        <v>35</v>
      </c>
      <c r="H20" s="11">
        <v>4</v>
      </c>
      <c r="I20" s="11"/>
      <c r="J20" s="11">
        <v>0</v>
      </c>
      <c r="K20" s="11"/>
      <c r="L20" s="11">
        <v>0</v>
      </c>
      <c r="M20" s="11"/>
      <c r="N20" s="11">
        <v>0</v>
      </c>
      <c r="O20" s="11">
        <v>12</v>
      </c>
      <c r="P20" s="11"/>
      <c r="Q20" s="11">
        <v>0</v>
      </c>
      <c r="R20" s="11">
        <v>0</v>
      </c>
      <c r="S20" s="11">
        <v>5</v>
      </c>
      <c r="T20" s="11">
        <v>0</v>
      </c>
      <c r="U20" s="11">
        <v>0</v>
      </c>
      <c r="V20" s="11">
        <v>1</v>
      </c>
      <c r="W20" s="11">
        <f t="shared" ref="W20:W23" si="4">SUM(G20:V20)</f>
        <v>57</v>
      </c>
    </row>
    <row r="21" spans="2:24" ht="20.100000000000001" customHeight="1" x14ac:dyDescent="0.2">
      <c r="B21" s="3"/>
      <c r="C21" s="3"/>
      <c r="D21" s="3"/>
      <c r="E21" s="3"/>
      <c r="F21" s="1" t="s">
        <v>59</v>
      </c>
      <c r="G21" s="11">
        <v>0</v>
      </c>
      <c r="H21" s="11">
        <v>19</v>
      </c>
      <c r="I21" s="11"/>
      <c r="J21" s="11">
        <v>0</v>
      </c>
      <c r="K21" s="11"/>
      <c r="L21" s="11">
        <v>14</v>
      </c>
      <c r="M21" s="11"/>
      <c r="N21" s="11">
        <v>83</v>
      </c>
      <c r="O21" s="11">
        <v>39</v>
      </c>
      <c r="P21" s="11"/>
      <c r="Q21" s="11">
        <v>0</v>
      </c>
      <c r="R21" s="11">
        <v>15</v>
      </c>
      <c r="S21" s="11">
        <v>1</v>
      </c>
      <c r="T21" s="11">
        <v>12</v>
      </c>
      <c r="U21" s="11">
        <v>83</v>
      </c>
      <c r="V21" s="11">
        <v>36</v>
      </c>
      <c r="W21" s="11">
        <f t="shared" si="4"/>
        <v>302</v>
      </c>
    </row>
    <row r="22" spans="2:24" ht="20.100000000000001" customHeight="1" x14ac:dyDescent="0.2">
      <c r="B22" s="3"/>
      <c r="C22" s="3"/>
      <c r="D22" s="3"/>
      <c r="E22" s="3"/>
      <c r="F22" s="1" t="s">
        <v>60</v>
      </c>
      <c r="G22" s="11">
        <v>0</v>
      </c>
      <c r="H22" s="11">
        <v>0</v>
      </c>
      <c r="I22" s="11"/>
      <c r="J22" s="11">
        <v>0</v>
      </c>
      <c r="K22" s="11"/>
      <c r="L22" s="11">
        <v>0</v>
      </c>
      <c r="M22" s="11"/>
      <c r="N22" s="11">
        <v>0</v>
      </c>
      <c r="O22" s="11">
        <v>0</v>
      </c>
      <c r="P22" s="11"/>
      <c r="Q22" s="11">
        <v>0</v>
      </c>
      <c r="R22" s="11">
        <v>0</v>
      </c>
      <c r="S22" s="11">
        <v>0</v>
      </c>
      <c r="T22" s="11">
        <v>1</v>
      </c>
      <c r="U22" s="11">
        <v>0</v>
      </c>
      <c r="V22" s="11">
        <v>0</v>
      </c>
      <c r="W22" s="11">
        <f t="shared" si="4"/>
        <v>1</v>
      </c>
    </row>
    <row r="23" spans="2:24" ht="18" customHeight="1" x14ac:dyDescent="0.2">
      <c r="B23" s="3"/>
      <c r="C23" s="3"/>
      <c r="D23" s="3"/>
      <c r="E23" s="3"/>
      <c r="F23" s="1" t="s">
        <v>42</v>
      </c>
      <c r="G23" s="11">
        <v>606</v>
      </c>
      <c r="H23" s="11">
        <v>0</v>
      </c>
      <c r="I23" s="11"/>
      <c r="J23" s="11">
        <v>0</v>
      </c>
      <c r="K23" s="11"/>
      <c r="L23" s="11">
        <v>0</v>
      </c>
      <c r="M23" s="27"/>
      <c r="N23" s="11">
        <v>0</v>
      </c>
      <c r="O23" s="11">
        <v>0</v>
      </c>
      <c r="P23" s="11"/>
      <c r="Q23" s="11">
        <v>0</v>
      </c>
      <c r="R23" s="11">
        <v>61</v>
      </c>
      <c r="S23" s="11">
        <v>0</v>
      </c>
      <c r="T23" s="11">
        <v>0</v>
      </c>
      <c r="U23" s="11">
        <v>173</v>
      </c>
      <c r="V23" s="11">
        <v>740</v>
      </c>
      <c r="W23" s="11">
        <f t="shared" si="4"/>
        <v>1580</v>
      </c>
    </row>
    <row r="24" spans="2:24" ht="18" customHeight="1" x14ac:dyDescent="0.2">
      <c r="B24" s="3"/>
      <c r="C24" s="3"/>
      <c r="D24" s="1" t="s">
        <v>74</v>
      </c>
      <c r="E24" s="3"/>
      <c r="G24" s="17">
        <v>0</v>
      </c>
      <c r="H24" s="17">
        <v>0</v>
      </c>
      <c r="I24" s="17"/>
      <c r="J24" s="17">
        <v>0</v>
      </c>
      <c r="K24" s="17"/>
      <c r="L24" s="17">
        <v>8771</v>
      </c>
      <c r="M24" s="28"/>
      <c r="N24" s="17">
        <v>0</v>
      </c>
      <c r="O24" s="17">
        <v>0</v>
      </c>
      <c r="P24" s="17"/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f>SUM(W25:W26)</f>
        <v>8771</v>
      </c>
    </row>
    <row r="25" spans="2:24" ht="18" customHeight="1" x14ac:dyDescent="0.2">
      <c r="B25" s="3"/>
      <c r="C25" s="3"/>
      <c r="D25" s="3"/>
      <c r="E25" s="3"/>
      <c r="F25" s="31" t="s">
        <v>75</v>
      </c>
      <c r="G25" s="11">
        <v>0</v>
      </c>
      <c r="H25" s="11">
        <v>0</v>
      </c>
      <c r="I25" s="11"/>
      <c r="J25" s="11">
        <v>0</v>
      </c>
      <c r="K25" s="11"/>
      <c r="L25" s="11">
        <v>3261</v>
      </c>
      <c r="M25" s="27" t="s">
        <v>76</v>
      </c>
      <c r="N25" s="11">
        <v>0</v>
      </c>
      <c r="O25" s="11">
        <v>0</v>
      </c>
      <c r="P25" s="11"/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f>SUM(G25:V25)</f>
        <v>3261</v>
      </c>
    </row>
    <row r="26" spans="2:24" ht="18" customHeight="1" x14ac:dyDescent="0.2">
      <c r="B26" s="3"/>
      <c r="C26" s="3"/>
      <c r="D26" s="3"/>
      <c r="E26" s="3"/>
      <c r="F26" s="31" t="s">
        <v>77</v>
      </c>
      <c r="G26" s="11">
        <v>0</v>
      </c>
      <c r="H26" s="11">
        <v>0</v>
      </c>
      <c r="I26" s="11"/>
      <c r="J26" s="11">
        <v>0</v>
      </c>
      <c r="K26" s="11"/>
      <c r="L26" s="11">
        <v>5510</v>
      </c>
      <c r="M26" s="27" t="s">
        <v>78</v>
      </c>
      <c r="N26" s="11">
        <v>0</v>
      </c>
      <c r="O26" s="11">
        <v>0</v>
      </c>
      <c r="P26" s="11"/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f>SUM(G26:V26)</f>
        <v>5510</v>
      </c>
    </row>
    <row r="27" spans="2:24" ht="15.75" customHeight="1" x14ac:dyDescent="0.25">
      <c r="B27" s="3"/>
      <c r="C27" s="3"/>
      <c r="D27" s="3"/>
      <c r="E27" s="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2"/>
    </row>
    <row r="28" spans="2:24" s="9" customFormat="1" ht="15.75" customHeight="1" x14ac:dyDescent="0.25">
      <c r="B28" s="2"/>
      <c r="C28" s="2"/>
      <c r="D28" s="29" t="s">
        <v>55</v>
      </c>
      <c r="E28" s="29"/>
      <c r="G28" s="10">
        <v>102</v>
      </c>
      <c r="H28" s="10">
        <v>106</v>
      </c>
      <c r="I28" s="10"/>
      <c r="J28" s="10">
        <v>0</v>
      </c>
      <c r="K28" s="10"/>
      <c r="L28" s="10">
        <v>65</v>
      </c>
      <c r="M28" s="10"/>
      <c r="N28" s="10">
        <v>12</v>
      </c>
      <c r="O28" s="10">
        <v>172</v>
      </c>
      <c r="P28" s="10"/>
      <c r="Q28" s="10">
        <v>156</v>
      </c>
      <c r="R28" s="10">
        <f>R29</f>
        <v>119</v>
      </c>
      <c r="S28" s="10">
        <f>S29</f>
        <v>115</v>
      </c>
      <c r="T28" s="10">
        <f>T29</f>
        <v>71</v>
      </c>
      <c r="U28" s="10">
        <f>U29</f>
        <v>109</v>
      </c>
      <c r="V28" s="10">
        <f>V29</f>
        <v>101</v>
      </c>
      <c r="W28" s="10">
        <f>SUM(G28:V28)</f>
        <v>1128</v>
      </c>
    </row>
    <row r="29" spans="2:24" ht="15.75" customHeight="1" x14ac:dyDescent="0.2">
      <c r="B29" s="3"/>
      <c r="C29" s="3"/>
      <c r="D29" s="30"/>
      <c r="E29" s="30" t="s">
        <v>56</v>
      </c>
      <c r="G29" s="11">
        <v>102</v>
      </c>
      <c r="H29" s="11">
        <v>106</v>
      </c>
      <c r="I29" s="11"/>
      <c r="J29" s="11">
        <v>0</v>
      </c>
      <c r="K29" s="11"/>
      <c r="L29" s="11">
        <v>65</v>
      </c>
      <c r="M29" s="27"/>
      <c r="N29" s="11">
        <v>12</v>
      </c>
      <c r="O29" s="11">
        <v>172</v>
      </c>
      <c r="P29" s="27"/>
      <c r="Q29" s="11">
        <v>156</v>
      </c>
      <c r="R29" s="11">
        <v>119</v>
      </c>
      <c r="S29" s="11">
        <v>115</v>
      </c>
      <c r="T29" s="11">
        <v>71</v>
      </c>
      <c r="U29" s="11">
        <v>109</v>
      </c>
      <c r="V29" s="11">
        <v>101</v>
      </c>
      <c r="W29" s="11">
        <f>SUM(G29:V29)</f>
        <v>1128</v>
      </c>
    </row>
    <row r="30" spans="2:24" ht="15.75" customHeight="1" x14ac:dyDescent="0.25">
      <c r="B30" s="3"/>
      <c r="C30" s="3"/>
      <c r="D30" s="3"/>
      <c r="E30" s="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2"/>
    </row>
    <row r="31" spans="2:24" s="9" customFormat="1" ht="20.100000000000001" customHeight="1" x14ac:dyDescent="0.25">
      <c r="B31" s="2"/>
      <c r="C31" s="2" t="s">
        <v>27</v>
      </c>
      <c r="D31" s="2"/>
      <c r="E31" s="2"/>
      <c r="F31" s="2"/>
      <c r="G31" s="10">
        <f>SUM(G32:G35)</f>
        <v>21459</v>
      </c>
      <c r="H31" s="10">
        <f t="shared" ref="H31:V31" si="5">SUM(H32:H35)</f>
        <v>3310</v>
      </c>
      <c r="I31" s="10"/>
      <c r="J31" s="10">
        <f t="shared" si="5"/>
        <v>64753</v>
      </c>
      <c r="K31" s="10"/>
      <c r="L31" s="10">
        <f t="shared" si="5"/>
        <v>45205</v>
      </c>
      <c r="M31" s="10"/>
      <c r="N31" s="10">
        <f t="shared" si="5"/>
        <v>895</v>
      </c>
      <c r="O31" s="10">
        <f t="shared" si="5"/>
        <v>5188</v>
      </c>
      <c r="P31" s="10"/>
      <c r="Q31" s="10">
        <f t="shared" si="5"/>
        <v>296</v>
      </c>
      <c r="R31" s="10">
        <f t="shared" si="5"/>
        <v>676</v>
      </c>
      <c r="S31" s="10">
        <f t="shared" si="5"/>
        <v>4293</v>
      </c>
      <c r="T31" s="10">
        <f t="shared" si="5"/>
        <v>1113</v>
      </c>
      <c r="U31" s="10">
        <f t="shared" si="5"/>
        <v>1129</v>
      </c>
      <c r="V31" s="10">
        <f t="shared" si="5"/>
        <v>4646</v>
      </c>
      <c r="W31" s="10">
        <f>SUM(W32:W35)</f>
        <v>152963</v>
      </c>
    </row>
    <row r="32" spans="2:24" ht="20.100000000000001" customHeight="1" x14ac:dyDescent="0.2">
      <c r="B32" s="3"/>
      <c r="C32" s="3"/>
      <c r="D32" s="3" t="s">
        <v>28</v>
      </c>
      <c r="E32" s="3"/>
      <c r="F32" s="3"/>
      <c r="G32" s="11">
        <v>17644</v>
      </c>
      <c r="H32" s="11">
        <v>10</v>
      </c>
      <c r="I32" s="11"/>
      <c r="J32" s="11">
        <v>61709</v>
      </c>
      <c r="K32" s="11"/>
      <c r="L32" s="11">
        <v>42791</v>
      </c>
      <c r="M32" s="11"/>
      <c r="N32" s="11">
        <v>709</v>
      </c>
      <c r="O32" s="11">
        <v>5028</v>
      </c>
      <c r="P32" s="11"/>
      <c r="Q32" s="11">
        <v>47</v>
      </c>
      <c r="R32" s="11">
        <v>20</v>
      </c>
      <c r="S32" s="11">
        <v>3898</v>
      </c>
      <c r="T32" s="11">
        <v>209</v>
      </c>
      <c r="U32" s="11">
        <v>83</v>
      </c>
      <c r="V32" s="11">
        <v>3396</v>
      </c>
      <c r="W32" s="11">
        <f>SUM(G32:V32)</f>
        <v>135544</v>
      </c>
      <c r="X32" s="27" t="s">
        <v>79</v>
      </c>
    </row>
    <row r="33" spans="1:24" ht="20.100000000000001" customHeight="1" x14ac:dyDescent="0.2">
      <c r="B33" s="3"/>
      <c r="C33" s="3"/>
      <c r="D33" s="3" t="s">
        <v>29</v>
      </c>
      <c r="E33" s="3"/>
      <c r="F33" s="3"/>
      <c r="G33" s="11">
        <v>91</v>
      </c>
      <c r="H33" s="11">
        <v>128</v>
      </c>
      <c r="I33" s="11"/>
      <c r="J33" s="11">
        <v>34</v>
      </c>
      <c r="K33" s="11"/>
      <c r="L33" s="11">
        <v>43</v>
      </c>
      <c r="M33" s="11"/>
      <c r="N33" s="11">
        <v>0</v>
      </c>
      <c r="O33" s="11">
        <v>10</v>
      </c>
      <c r="P33" s="11"/>
      <c r="Q33" s="11">
        <v>20</v>
      </c>
      <c r="R33" s="11">
        <v>22</v>
      </c>
      <c r="S33" s="11">
        <v>1</v>
      </c>
      <c r="T33" s="11">
        <v>3</v>
      </c>
      <c r="U33" s="11">
        <v>3</v>
      </c>
      <c r="V33" s="11">
        <v>22</v>
      </c>
      <c r="W33" s="11">
        <f t="shared" ref="W33:W35" si="6">SUM(G33:V33)</f>
        <v>377</v>
      </c>
    </row>
    <row r="34" spans="1:24" ht="20.100000000000001" customHeight="1" x14ac:dyDescent="0.2">
      <c r="B34" s="3"/>
      <c r="C34" s="3"/>
      <c r="D34" s="3" t="s">
        <v>30</v>
      </c>
      <c r="E34" s="3"/>
      <c r="F34" s="3"/>
      <c r="G34" s="11">
        <v>439</v>
      </c>
      <c r="H34" s="11">
        <v>0</v>
      </c>
      <c r="I34" s="11"/>
      <c r="J34" s="11">
        <v>0</v>
      </c>
      <c r="K34" s="11"/>
      <c r="L34" s="11">
        <v>388</v>
      </c>
      <c r="M34" s="11"/>
      <c r="N34" s="11">
        <v>0</v>
      </c>
      <c r="O34" s="11">
        <v>0</v>
      </c>
      <c r="P34" s="11"/>
      <c r="Q34" s="11">
        <v>0</v>
      </c>
      <c r="R34" s="11">
        <v>49</v>
      </c>
      <c r="S34" s="11">
        <v>0</v>
      </c>
      <c r="T34" s="11">
        <v>51</v>
      </c>
      <c r="U34" s="11">
        <v>0</v>
      </c>
      <c r="V34" s="11">
        <v>0</v>
      </c>
      <c r="W34" s="11">
        <f t="shared" si="6"/>
        <v>927</v>
      </c>
    </row>
    <row r="35" spans="1:24" ht="20.100000000000001" customHeight="1" x14ac:dyDescent="0.2">
      <c r="B35" s="3"/>
      <c r="C35" s="3"/>
      <c r="D35" s="3" t="s">
        <v>31</v>
      </c>
      <c r="E35" s="3"/>
      <c r="F35" s="3"/>
      <c r="G35" s="11">
        <v>3285</v>
      </c>
      <c r="H35" s="11">
        <v>3172</v>
      </c>
      <c r="I35" s="11"/>
      <c r="J35" s="11">
        <v>3010</v>
      </c>
      <c r="K35" s="11"/>
      <c r="L35" s="11">
        <v>1983</v>
      </c>
      <c r="M35" s="11"/>
      <c r="N35" s="11">
        <v>186</v>
      </c>
      <c r="O35" s="11">
        <v>150</v>
      </c>
      <c r="P35" s="11"/>
      <c r="Q35" s="11">
        <v>229</v>
      </c>
      <c r="R35" s="11">
        <v>585</v>
      </c>
      <c r="S35" s="11">
        <v>394</v>
      </c>
      <c r="T35" s="11">
        <v>850</v>
      </c>
      <c r="U35" s="11">
        <v>1043</v>
      </c>
      <c r="V35" s="11">
        <v>1228</v>
      </c>
      <c r="W35" s="11">
        <f t="shared" si="6"/>
        <v>16115</v>
      </c>
    </row>
    <row r="36" spans="1:24" ht="20.25" customHeight="1" x14ac:dyDescent="0.25">
      <c r="B36" s="3"/>
      <c r="C36" s="3"/>
      <c r="D36" s="3"/>
      <c r="E36" s="3"/>
      <c r="F36" s="3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0"/>
    </row>
    <row r="37" spans="1:24" s="9" customFormat="1" ht="18" customHeight="1" x14ac:dyDescent="0.4">
      <c r="B37" s="2"/>
      <c r="C37" s="2" t="s">
        <v>33</v>
      </c>
      <c r="D37" s="2"/>
      <c r="E37" s="2"/>
      <c r="F37" s="2"/>
      <c r="G37" s="18">
        <f>G31+G28+G7</f>
        <v>28391</v>
      </c>
      <c r="H37" s="18">
        <f t="shared" ref="H37:O37" si="7">H31+H28+H7</f>
        <v>5853</v>
      </c>
      <c r="I37" s="18"/>
      <c r="J37" s="18">
        <f t="shared" si="7"/>
        <v>76968</v>
      </c>
      <c r="K37" s="18"/>
      <c r="L37" s="18">
        <f t="shared" si="7"/>
        <v>58338</v>
      </c>
      <c r="M37" s="18"/>
      <c r="N37" s="18">
        <f t="shared" si="7"/>
        <v>2389</v>
      </c>
      <c r="O37" s="18">
        <f t="shared" si="7"/>
        <v>11306</v>
      </c>
      <c r="P37" s="18"/>
      <c r="Q37" s="18">
        <f t="shared" ref="Q37:V37" si="8">Q31+Q28+Q7</f>
        <v>7648</v>
      </c>
      <c r="R37" s="18">
        <f t="shared" si="8"/>
        <v>2052</v>
      </c>
      <c r="S37" s="18">
        <f t="shared" si="8"/>
        <v>8630</v>
      </c>
      <c r="T37" s="18">
        <f t="shared" si="8"/>
        <v>6905</v>
      </c>
      <c r="U37" s="18">
        <f t="shared" si="8"/>
        <v>2824</v>
      </c>
      <c r="V37" s="18">
        <f t="shared" si="8"/>
        <v>8373</v>
      </c>
      <c r="W37" s="18">
        <f>W31+W28+W7</f>
        <v>219677</v>
      </c>
      <c r="X37" s="18"/>
    </row>
    <row r="38" spans="1:24" s="9" customFormat="1" ht="12.75" customHeight="1" x14ac:dyDescent="0.4">
      <c r="G38" s="19"/>
    </row>
    <row r="39" spans="1:24" ht="8.25" customHeight="1" x14ac:dyDescent="0.2">
      <c r="A39" s="20" t="s">
        <v>45</v>
      </c>
      <c r="G39" s="21"/>
    </row>
    <row r="40" spans="1:24" x14ac:dyDescent="0.2">
      <c r="A40" s="22" t="s">
        <v>46</v>
      </c>
      <c r="C40" s="23"/>
      <c r="D40" s="23"/>
      <c r="E40" s="23"/>
    </row>
    <row r="41" spans="1:24" ht="9" customHeight="1" x14ac:dyDescent="0.2">
      <c r="A41" s="22"/>
      <c r="C41" s="23"/>
      <c r="D41" s="23"/>
      <c r="E41" s="23"/>
      <c r="G41" s="13"/>
    </row>
    <row r="42" spans="1:24" ht="9" customHeight="1" x14ac:dyDescent="0.2">
      <c r="A42" s="24"/>
      <c r="C42" s="23"/>
      <c r="D42" s="23"/>
      <c r="E42" s="23"/>
      <c r="G42" s="13"/>
    </row>
    <row r="43" spans="1:24" x14ac:dyDescent="0.2">
      <c r="A43" s="24" t="s">
        <v>80</v>
      </c>
      <c r="B43" s="24"/>
      <c r="C43" s="24"/>
      <c r="D43" s="24"/>
      <c r="E43" s="24"/>
    </row>
    <row r="44" spans="1:24" x14ac:dyDescent="0.2">
      <c r="A44" s="24" t="s">
        <v>81</v>
      </c>
      <c r="B44" s="24"/>
      <c r="C44" s="24"/>
      <c r="D44" s="24"/>
      <c r="E44" s="24"/>
    </row>
    <row r="45" spans="1:24" x14ac:dyDescent="0.2">
      <c r="A45" s="24" t="s">
        <v>82</v>
      </c>
      <c r="B45" s="24"/>
      <c r="C45" s="24"/>
      <c r="D45" s="24"/>
      <c r="E45" s="24"/>
    </row>
    <row r="46" spans="1:24" x14ac:dyDescent="0.2">
      <c r="A46" s="24" t="s">
        <v>83</v>
      </c>
      <c r="B46" s="24"/>
      <c r="C46" s="24"/>
      <c r="D46" s="24"/>
      <c r="E46" s="24"/>
    </row>
    <row r="47" spans="1:24" x14ac:dyDescent="0.2">
      <c r="A47" s="24" t="s">
        <v>84</v>
      </c>
      <c r="B47" s="24"/>
      <c r="C47" s="24"/>
      <c r="D47" s="24"/>
      <c r="E47" s="24"/>
    </row>
    <row r="48" spans="1:24" x14ac:dyDescent="0.2">
      <c r="A48" s="24" t="s">
        <v>85</v>
      </c>
    </row>
  </sheetData>
  <mergeCells count="1">
    <mergeCell ref="A5:F5"/>
  </mergeCells>
  <printOptions horizontalCentered="1"/>
  <pageMargins left="0.23622047244094491" right="0.23622047244094491" top="0.94488188976377963" bottom="0" header="0.47244094488188981" footer="0"/>
  <pageSetup paperSize="9" scale="58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8"/>
  <sheetViews>
    <sheetView zoomScaleNormal="100" workbookViewId="0">
      <selection activeCell="S22" sqref="S22"/>
    </sheetView>
  </sheetViews>
  <sheetFormatPr defaultRowHeight="14.25" x14ac:dyDescent="0.2"/>
  <cols>
    <col min="1" max="1" width="0.85546875" style="32" customWidth="1"/>
    <col min="2" max="2" width="1.140625" style="32" customWidth="1"/>
    <col min="3" max="3" width="2.85546875" style="32" customWidth="1"/>
    <col min="4" max="4" width="2.28515625" style="32" customWidth="1"/>
    <col min="5" max="5" width="2.140625" style="32" customWidth="1"/>
    <col min="6" max="6" width="35.5703125" style="32" customWidth="1"/>
    <col min="7" max="19" width="9.28515625" style="32" customWidth="1"/>
    <col min="20" max="16384" width="9.140625" style="32"/>
  </cols>
  <sheetData>
    <row r="1" spans="1:19" ht="15" x14ac:dyDescent="0.25">
      <c r="B1" s="34" t="s">
        <v>0</v>
      </c>
      <c r="C1" s="34"/>
      <c r="D1" s="34"/>
      <c r="E1" s="34"/>
      <c r="F1" s="34"/>
      <c r="G1" s="34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15" x14ac:dyDescent="0.25">
      <c r="B2" s="34" t="s">
        <v>51</v>
      </c>
      <c r="C2" s="36"/>
      <c r="D2" s="34"/>
      <c r="E2" s="34"/>
      <c r="F2" s="34"/>
      <c r="G2" s="34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x14ac:dyDescent="0.2">
      <c r="B3" s="36" t="s">
        <v>2</v>
      </c>
      <c r="C3" s="36"/>
      <c r="D3" s="36"/>
      <c r="E3" s="36"/>
      <c r="F3" s="36"/>
      <c r="G3" s="36"/>
    </row>
    <row r="4" spans="1:19" ht="15" thickBot="1" x14ac:dyDescent="0.25">
      <c r="B4" s="36"/>
      <c r="C4" s="36"/>
      <c r="D4" s="45"/>
      <c r="E4" s="45"/>
      <c r="F4" s="45"/>
      <c r="G4" s="45"/>
    </row>
    <row r="5" spans="1:19" s="145" customFormat="1" ht="22.5" customHeight="1" thickBot="1" x14ac:dyDescent="0.25">
      <c r="A5" s="171" t="s">
        <v>3</v>
      </c>
      <c r="B5" s="172"/>
      <c r="C5" s="172"/>
      <c r="D5" s="172"/>
      <c r="E5" s="172"/>
      <c r="F5" s="172"/>
      <c r="G5" s="143" t="s">
        <v>4</v>
      </c>
      <c r="H5" s="143" t="s">
        <v>5</v>
      </c>
      <c r="I5" s="143" t="s">
        <v>6</v>
      </c>
      <c r="J5" s="143" t="s">
        <v>7</v>
      </c>
      <c r="K5" s="143" t="s">
        <v>8</v>
      </c>
      <c r="L5" s="143" t="s">
        <v>52</v>
      </c>
      <c r="M5" s="143" t="s">
        <v>53</v>
      </c>
      <c r="N5" s="143" t="s">
        <v>11</v>
      </c>
      <c r="O5" s="143" t="s">
        <v>44</v>
      </c>
      <c r="P5" s="143" t="s">
        <v>13</v>
      </c>
      <c r="Q5" s="143" t="s">
        <v>14</v>
      </c>
      <c r="R5" s="143" t="s">
        <v>15</v>
      </c>
      <c r="S5" s="144" t="s">
        <v>54</v>
      </c>
    </row>
    <row r="6" spans="1:19" ht="16.5" customHeight="1" x14ac:dyDescent="0.25">
      <c r="B6" s="36"/>
      <c r="C6" s="36"/>
      <c r="D6" s="36"/>
      <c r="E6" s="36"/>
      <c r="F6" s="3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33" customFormat="1" ht="20.100000000000001" customHeight="1" x14ac:dyDescent="0.25">
      <c r="B7" s="34"/>
      <c r="C7" s="34" t="s">
        <v>17</v>
      </c>
      <c r="D7" s="34"/>
      <c r="E7" s="34"/>
      <c r="F7" s="34"/>
      <c r="G7" s="35">
        <f>G8+G11+G12+G13+G14+G15+G23</f>
        <v>6090</v>
      </c>
      <c r="H7" s="35">
        <f t="shared" ref="H7:S7" si="0">H8+H11+H12+H13+H14+H15+H23</f>
        <v>2168</v>
      </c>
      <c r="I7" s="35">
        <f t="shared" si="0"/>
        <v>3427</v>
      </c>
      <c r="J7" s="35">
        <f t="shared" si="0"/>
        <v>6526</v>
      </c>
      <c r="K7" s="35">
        <f t="shared" si="0"/>
        <v>2075</v>
      </c>
      <c r="L7" s="35">
        <f t="shared" si="0"/>
        <v>3535</v>
      </c>
      <c r="M7" s="35">
        <f t="shared" si="0"/>
        <v>9527</v>
      </c>
      <c r="N7" s="35">
        <f t="shared" si="0"/>
        <v>2730</v>
      </c>
      <c r="O7" s="35">
        <f t="shared" si="0"/>
        <v>7090</v>
      </c>
      <c r="P7" s="35">
        <f t="shared" si="0"/>
        <v>6748</v>
      </c>
      <c r="Q7" s="35">
        <f t="shared" si="0"/>
        <v>2212</v>
      </c>
      <c r="R7" s="35">
        <f t="shared" si="0"/>
        <v>2465</v>
      </c>
      <c r="S7" s="35">
        <f t="shared" si="0"/>
        <v>54593</v>
      </c>
    </row>
    <row r="8" spans="1:19" s="33" customFormat="1" ht="20.100000000000001" customHeight="1" x14ac:dyDescent="0.35">
      <c r="B8" s="34"/>
      <c r="C8" s="34"/>
      <c r="D8" s="36" t="s">
        <v>18</v>
      </c>
      <c r="E8" s="34"/>
      <c r="F8" s="34"/>
      <c r="G8" s="37">
        <f>SUM(G9:G10)</f>
        <v>1817</v>
      </c>
      <c r="H8" s="37">
        <f>SUM(H9:H10)</f>
        <v>130</v>
      </c>
      <c r="I8" s="37">
        <f t="shared" ref="I8:S8" si="1">SUM(I9:I10)</f>
        <v>206</v>
      </c>
      <c r="J8" s="37">
        <f t="shared" si="1"/>
        <v>2835</v>
      </c>
      <c r="K8" s="37">
        <f t="shared" si="1"/>
        <v>473</v>
      </c>
      <c r="L8" s="37">
        <f t="shared" si="1"/>
        <v>994</v>
      </c>
      <c r="M8" s="37">
        <f t="shared" si="1"/>
        <v>4378</v>
      </c>
      <c r="N8" s="37">
        <f t="shared" si="1"/>
        <v>562</v>
      </c>
      <c r="O8" s="37">
        <f t="shared" si="1"/>
        <v>395</v>
      </c>
      <c r="P8" s="37">
        <f t="shared" si="1"/>
        <v>4388</v>
      </c>
      <c r="Q8" s="37">
        <f t="shared" si="1"/>
        <v>-1290</v>
      </c>
      <c r="R8" s="37">
        <f t="shared" si="1"/>
        <v>349</v>
      </c>
      <c r="S8" s="37">
        <f t="shared" si="1"/>
        <v>15237</v>
      </c>
    </row>
    <row r="9" spans="1:19" ht="20.100000000000001" customHeight="1" x14ac:dyDescent="0.2">
      <c r="B9" s="36"/>
      <c r="C9" s="36"/>
      <c r="D9" s="36"/>
      <c r="E9" s="36"/>
      <c r="F9" s="36" t="s">
        <v>19</v>
      </c>
      <c r="G9" s="38">
        <v>1419</v>
      </c>
      <c r="H9" s="38">
        <v>101</v>
      </c>
      <c r="I9" s="38">
        <v>186</v>
      </c>
      <c r="J9" s="38">
        <v>2495</v>
      </c>
      <c r="K9" s="38">
        <v>142</v>
      </c>
      <c r="L9" s="38">
        <v>616</v>
      </c>
      <c r="M9" s="38">
        <v>3973</v>
      </c>
      <c r="N9" s="38">
        <v>189</v>
      </c>
      <c r="O9" s="38">
        <v>209</v>
      </c>
      <c r="P9" s="38">
        <v>4204</v>
      </c>
      <c r="Q9" s="38">
        <v>-1375</v>
      </c>
      <c r="R9" s="39">
        <v>302</v>
      </c>
      <c r="S9" s="38">
        <f>SUM(G9:R9)</f>
        <v>12461</v>
      </c>
    </row>
    <row r="10" spans="1:19" ht="20.100000000000001" customHeight="1" x14ac:dyDescent="0.2">
      <c r="B10" s="36"/>
      <c r="C10" s="36"/>
      <c r="D10" s="36"/>
      <c r="E10" s="36"/>
      <c r="F10" s="36" t="s">
        <v>20</v>
      </c>
      <c r="G10" s="38">
        <v>398</v>
      </c>
      <c r="H10" s="38">
        <v>29</v>
      </c>
      <c r="I10" s="38">
        <v>20</v>
      </c>
      <c r="J10" s="38">
        <v>340</v>
      </c>
      <c r="K10" s="38">
        <v>331</v>
      </c>
      <c r="L10" s="38">
        <v>378</v>
      </c>
      <c r="M10" s="38">
        <v>405</v>
      </c>
      <c r="N10" s="38">
        <v>373</v>
      </c>
      <c r="O10" s="38">
        <v>186</v>
      </c>
      <c r="P10" s="38">
        <v>184</v>
      </c>
      <c r="Q10" s="38">
        <v>85</v>
      </c>
      <c r="R10" s="39">
        <v>47</v>
      </c>
      <c r="S10" s="38">
        <f t="shared" ref="S10:S14" si="2">SUM(G10:R10)</f>
        <v>2776</v>
      </c>
    </row>
    <row r="11" spans="1:19" ht="20.100000000000001" customHeight="1" x14ac:dyDescent="0.2">
      <c r="B11" s="36"/>
      <c r="C11" s="36"/>
      <c r="D11" s="36" t="s">
        <v>21</v>
      </c>
      <c r="E11" s="36"/>
      <c r="F11" s="36"/>
      <c r="G11" s="38">
        <v>47</v>
      </c>
      <c r="H11" s="38">
        <v>0</v>
      </c>
      <c r="I11" s="38">
        <v>0</v>
      </c>
      <c r="J11" s="38">
        <v>3</v>
      </c>
      <c r="K11" s="38">
        <v>0</v>
      </c>
      <c r="L11" s="38">
        <v>0</v>
      </c>
      <c r="M11" s="38">
        <v>64</v>
      </c>
      <c r="N11" s="38">
        <v>0</v>
      </c>
      <c r="O11" s="38">
        <v>2320</v>
      </c>
      <c r="P11" s="38">
        <v>32</v>
      </c>
      <c r="Q11" s="38">
        <v>2</v>
      </c>
      <c r="R11" s="39">
        <v>24</v>
      </c>
      <c r="S11" s="38">
        <f t="shared" si="2"/>
        <v>2492</v>
      </c>
    </row>
    <row r="12" spans="1:19" ht="20.100000000000001" customHeight="1" x14ac:dyDescent="0.2">
      <c r="B12" s="36"/>
      <c r="C12" s="36"/>
      <c r="D12" s="36" t="s">
        <v>22</v>
      </c>
      <c r="E12" s="36"/>
      <c r="F12" s="36"/>
      <c r="G12" s="38">
        <v>3549</v>
      </c>
      <c r="H12" s="38">
        <v>1780</v>
      </c>
      <c r="I12" s="38">
        <v>2947</v>
      </c>
      <c r="J12" s="38">
        <v>3307</v>
      </c>
      <c r="K12" s="38">
        <v>1382</v>
      </c>
      <c r="L12" s="38">
        <v>2118</v>
      </c>
      <c r="M12" s="38">
        <v>3849</v>
      </c>
      <c r="N12" s="38">
        <v>1941</v>
      </c>
      <c r="O12" s="38">
        <v>3966</v>
      </c>
      <c r="P12" s="38">
        <v>1959</v>
      </c>
      <c r="Q12" s="38">
        <v>3169</v>
      </c>
      <c r="R12" s="39">
        <v>749</v>
      </c>
      <c r="S12" s="38">
        <f t="shared" si="2"/>
        <v>30716</v>
      </c>
    </row>
    <row r="13" spans="1:19" ht="20.100000000000001" customHeight="1" x14ac:dyDescent="0.2">
      <c r="B13" s="36"/>
      <c r="C13" s="36"/>
      <c r="D13" s="36" t="s">
        <v>61</v>
      </c>
      <c r="E13" s="36"/>
      <c r="F13" s="36"/>
      <c r="G13" s="38">
        <v>318</v>
      </c>
      <c r="H13" s="38">
        <v>132</v>
      </c>
      <c r="I13" s="38">
        <v>151</v>
      </c>
      <c r="J13" s="38">
        <v>65</v>
      </c>
      <c r="K13" s="38">
        <v>43</v>
      </c>
      <c r="L13" s="38">
        <v>51</v>
      </c>
      <c r="M13" s="38">
        <v>751</v>
      </c>
      <c r="N13" s="38">
        <v>31</v>
      </c>
      <c r="O13" s="38">
        <v>222</v>
      </c>
      <c r="P13" s="38">
        <v>13</v>
      </c>
      <c r="Q13" s="38">
        <v>160</v>
      </c>
      <c r="R13" s="39">
        <v>969</v>
      </c>
      <c r="S13" s="38">
        <f t="shared" si="2"/>
        <v>2906</v>
      </c>
    </row>
    <row r="14" spans="1:19" ht="20.100000000000001" customHeight="1" x14ac:dyDescent="0.2">
      <c r="B14" s="36"/>
      <c r="C14" s="36"/>
      <c r="D14" s="36" t="s">
        <v>62</v>
      </c>
      <c r="E14" s="36"/>
      <c r="F14" s="36"/>
      <c r="G14" s="38">
        <v>255</v>
      </c>
      <c r="H14" s="38">
        <v>4</v>
      </c>
      <c r="I14" s="38">
        <v>23</v>
      </c>
      <c r="J14" s="38">
        <v>233</v>
      </c>
      <c r="K14" s="38">
        <v>0</v>
      </c>
      <c r="L14" s="38">
        <v>248</v>
      </c>
      <c r="M14" s="38">
        <v>269</v>
      </c>
      <c r="N14" s="38">
        <v>8</v>
      </c>
      <c r="O14" s="38">
        <v>36</v>
      </c>
      <c r="P14" s="38">
        <v>229</v>
      </c>
      <c r="Q14" s="38">
        <v>0</v>
      </c>
      <c r="R14" s="39">
        <v>250</v>
      </c>
      <c r="S14" s="38">
        <f t="shared" si="2"/>
        <v>1555</v>
      </c>
    </row>
    <row r="15" spans="1:19" ht="20.100000000000001" customHeight="1" x14ac:dyDescent="0.2">
      <c r="B15" s="36"/>
      <c r="C15" s="36"/>
      <c r="D15" s="32" t="s">
        <v>49</v>
      </c>
      <c r="E15" s="36"/>
      <c r="F15" s="36"/>
      <c r="G15" s="40">
        <f>SUM(G17:G21)</f>
        <v>3</v>
      </c>
      <c r="H15" s="40">
        <f>SUM(H17:H21)</f>
        <v>26</v>
      </c>
      <c r="I15" s="40">
        <f t="shared" ref="I15:S15" si="3">SUM(I17:I21)</f>
        <v>2</v>
      </c>
      <c r="J15" s="40">
        <f t="shared" si="3"/>
        <v>15</v>
      </c>
      <c r="K15" s="40">
        <f t="shared" si="3"/>
        <v>97</v>
      </c>
      <c r="L15" s="40">
        <f t="shared" si="3"/>
        <v>43</v>
      </c>
      <c r="M15" s="40">
        <f t="shared" si="3"/>
        <v>10</v>
      </c>
      <c r="N15" s="40">
        <f t="shared" si="3"/>
        <v>90</v>
      </c>
      <c r="O15" s="40">
        <f t="shared" si="3"/>
        <v>53</v>
      </c>
      <c r="P15" s="40">
        <f t="shared" si="3"/>
        <v>31</v>
      </c>
      <c r="Q15" s="40">
        <f t="shared" si="3"/>
        <v>92</v>
      </c>
      <c r="R15" s="40">
        <f t="shared" si="3"/>
        <v>52</v>
      </c>
      <c r="S15" s="40">
        <f t="shared" si="3"/>
        <v>514</v>
      </c>
    </row>
    <row r="16" spans="1:19" ht="20.100000000000001" customHeight="1" x14ac:dyDescent="0.2">
      <c r="B16" s="36"/>
      <c r="C16" s="36"/>
      <c r="D16" s="36"/>
      <c r="E16" s="36"/>
      <c r="F16" s="36" t="s">
        <v>57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8"/>
    </row>
    <row r="17" spans="2:19" ht="20.100000000000001" customHeight="1" x14ac:dyDescent="0.2">
      <c r="B17" s="36"/>
      <c r="C17" s="36"/>
      <c r="D17" s="36"/>
      <c r="E17" s="36"/>
      <c r="F17" s="36" t="s">
        <v>26</v>
      </c>
      <c r="G17" s="38">
        <v>1</v>
      </c>
      <c r="H17" s="38">
        <v>1</v>
      </c>
      <c r="I17" s="38">
        <v>1</v>
      </c>
      <c r="J17" s="38">
        <v>1</v>
      </c>
      <c r="K17" s="38">
        <v>1</v>
      </c>
      <c r="L17" s="38">
        <v>1</v>
      </c>
      <c r="M17" s="38">
        <v>1</v>
      </c>
      <c r="N17" s="38">
        <v>1</v>
      </c>
      <c r="O17" s="38">
        <v>1</v>
      </c>
      <c r="P17" s="38">
        <v>1</v>
      </c>
      <c r="Q17" s="38">
        <v>1</v>
      </c>
      <c r="R17" s="39">
        <v>1</v>
      </c>
      <c r="S17" s="38">
        <f>SUM(G17:R17)</f>
        <v>12</v>
      </c>
    </row>
    <row r="18" spans="2:19" ht="20.100000000000001" customHeight="1" x14ac:dyDescent="0.2">
      <c r="B18" s="36"/>
      <c r="C18" s="36"/>
      <c r="D18" s="36"/>
      <c r="E18" s="36"/>
      <c r="F18" s="36" t="s">
        <v>58</v>
      </c>
      <c r="G18" s="38">
        <v>1</v>
      </c>
      <c r="H18" s="38">
        <v>0</v>
      </c>
      <c r="I18" s="38">
        <v>1</v>
      </c>
      <c r="J18" s="38">
        <v>0</v>
      </c>
      <c r="K18" s="38">
        <v>0</v>
      </c>
      <c r="L18" s="38">
        <v>0</v>
      </c>
      <c r="M18" s="38">
        <v>7</v>
      </c>
      <c r="N18" s="38">
        <v>69</v>
      </c>
      <c r="O18" s="38">
        <v>0</v>
      </c>
      <c r="P18" s="38">
        <v>15</v>
      </c>
      <c r="Q18" s="38">
        <v>4</v>
      </c>
      <c r="R18" s="39">
        <v>12</v>
      </c>
      <c r="S18" s="38">
        <f t="shared" ref="S18:S21" si="4">SUM(G18:R18)</f>
        <v>109</v>
      </c>
    </row>
    <row r="19" spans="2:19" ht="20.100000000000001" customHeight="1" x14ac:dyDescent="0.2">
      <c r="B19" s="36"/>
      <c r="C19" s="36"/>
      <c r="D19" s="36"/>
      <c r="E19" s="36"/>
      <c r="F19" s="36" t="s">
        <v>59</v>
      </c>
      <c r="G19" s="38">
        <v>1</v>
      </c>
      <c r="H19" s="38">
        <v>24</v>
      </c>
      <c r="I19" s="38">
        <v>0</v>
      </c>
      <c r="J19" s="38">
        <v>14</v>
      </c>
      <c r="K19" s="38">
        <v>81</v>
      </c>
      <c r="L19" s="38">
        <v>42</v>
      </c>
      <c r="M19" s="38">
        <v>0</v>
      </c>
      <c r="N19" s="38">
        <v>20</v>
      </c>
      <c r="O19" s="38">
        <v>0</v>
      </c>
      <c r="P19" s="38">
        <v>15</v>
      </c>
      <c r="Q19" s="38">
        <v>86</v>
      </c>
      <c r="R19" s="39">
        <v>39</v>
      </c>
      <c r="S19" s="38">
        <f t="shared" si="4"/>
        <v>322</v>
      </c>
    </row>
    <row r="20" spans="2:19" ht="20.100000000000001" customHeight="1" x14ac:dyDescent="0.2">
      <c r="B20" s="36"/>
      <c r="C20" s="36"/>
      <c r="D20" s="36"/>
      <c r="E20" s="36"/>
      <c r="F20" s="32" t="s">
        <v>60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1</v>
      </c>
      <c r="N20" s="38">
        <v>0</v>
      </c>
      <c r="O20" s="38">
        <v>0</v>
      </c>
      <c r="P20" s="38">
        <v>0</v>
      </c>
      <c r="Q20" s="38">
        <v>0</v>
      </c>
      <c r="R20" s="39">
        <v>0</v>
      </c>
      <c r="S20" s="38">
        <f t="shared" si="4"/>
        <v>1</v>
      </c>
    </row>
    <row r="21" spans="2:19" ht="19.5" customHeight="1" x14ac:dyDescent="0.2">
      <c r="B21" s="36"/>
      <c r="C21" s="36"/>
      <c r="D21" s="36"/>
      <c r="E21" s="36"/>
      <c r="F21" s="32" t="s">
        <v>42</v>
      </c>
      <c r="G21" s="38">
        <v>0</v>
      </c>
      <c r="H21" s="38">
        <v>1</v>
      </c>
      <c r="I21" s="38">
        <v>0</v>
      </c>
      <c r="J21" s="38">
        <v>0</v>
      </c>
      <c r="K21" s="38">
        <v>15</v>
      </c>
      <c r="L21" s="38">
        <v>0</v>
      </c>
      <c r="M21" s="38">
        <v>1</v>
      </c>
      <c r="N21" s="38">
        <v>0</v>
      </c>
      <c r="O21" s="38">
        <v>52</v>
      </c>
      <c r="P21" s="38">
        <v>0</v>
      </c>
      <c r="Q21" s="38">
        <v>1</v>
      </c>
      <c r="R21" s="39">
        <v>0</v>
      </c>
      <c r="S21" s="38">
        <f t="shared" si="4"/>
        <v>70</v>
      </c>
    </row>
    <row r="22" spans="2:19" ht="19.5" customHeight="1" x14ac:dyDescent="0.2">
      <c r="B22" s="36"/>
      <c r="C22" s="36"/>
      <c r="D22" s="36"/>
      <c r="E22" s="36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38"/>
    </row>
    <row r="23" spans="2:19" ht="19.5" customHeight="1" x14ac:dyDescent="0.25">
      <c r="B23" s="36"/>
      <c r="C23" s="36"/>
      <c r="D23" s="9" t="s">
        <v>55</v>
      </c>
      <c r="E23" s="1"/>
      <c r="G23" s="41">
        <f>G24</f>
        <v>101</v>
      </c>
      <c r="H23" s="41">
        <f t="shared" ref="H23:S23" si="5">H24</f>
        <v>96</v>
      </c>
      <c r="I23" s="41">
        <f t="shared" si="5"/>
        <v>98</v>
      </c>
      <c r="J23" s="41">
        <f t="shared" si="5"/>
        <v>68</v>
      </c>
      <c r="K23" s="41">
        <f t="shared" si="5"/>
        <v>80</v>
      </c>
      <c r="L23" s="41">
        <f t="shared" si="5"/>
        <v>81</v>
      </c>
      <c r="M23" s="41">
        <f t="shared" si="5"/>
        <v>206</v>
      </c>
      <c r="N23" s="41">
        <f t="shared" si="5"/>
        <v>98</v>
      </c>
      <c r="O23" s="41">
        <f t="shared" si="5"/>
        <v>98</v>
      </c>
      <c r="P23" s="41">
        <f t="shared" si="5"/>
        <v>96</v>
      </c>
      <c r="Q23" s="41">
        <f t="shared" si="5"/>
        <v>79</v>
      </c>
      <c r="R23" s="41">
        <f t="shared" si="5"/>
        <v>72</v>
      </c>
      <c r="S23" s="41">
        <f t="shared" si="5"/>
        <v>1173</v>
      </c>
    </row>
    <row r="24" spans="2:19" ht="19.5" customHeight="1" x14ac:dyDescent="0.2">
      <c r="B24" s="36"/>
      <c r="C24" s="36"/>
      <c r="D24" s="1"/>
      <c r="E24" s="1" t="s">
        <v>56</v>
      </c>
      <c r="G24" s="38">
        <v>101</v>
      </c>
      <c r="H24" s="38">
        <v>96</v>
      </c>
      <c r="I24" s="38">
        <v>98</v>
      </c>
      <c r="J24" s="38">
        <v>68</v>
      </c>
      <c r="K24" s="38">
        <v>80</v>
      </c>
      <c r="L24" s="38">
        <v>81</v>
      </c>
      <c r="M24" s="38">
        <v>206</v>
      </c>
      <c r="N24" s="38">
        <v>98</v>
      </c>
      <c r="O24" s="38">
        <v>98</v>
      </c>
      <c r="P24" s="38">
        <v>96</v>
      </c>
      <c r="Q24" s="38">
        <v>79</v>
      </c>
      <c r="R24" s="39">
        <v>72</v>
      </c>
      <c r="S24" s="38">
        <f>SUM(G24:R24)</f>
        <v>1173</v>
      </c>
    </row>
    <row r="25" spans="2:19" ht="19.5" customHeight="1" x14ac:dyDescent="0.2">
      <c r="B25" s="36"/>
      <c r="C25" s="36"/>
      <c r="D25" s="36"/>
      <c r="E25" s="36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8"/>
    </row>
    <row r="26" spans="2:19" s="33" customFormat="1" ht="20.100000000000001" customHeight="1" x14ac:dyDescent="0.25">
      <c r="B26" s="34"/>
      <c r="C26" s="34" t="s">
        <v>27</v>
      </c>
      <c r="D26" s="34"/>
      <c r="E26" s="34"/>
      <c r="F26" s="34"/>
      <c r="G26" s="35">
        <f>SUM(G27:G30)</f>
        <v>3518</v>
      </c>
      <c r="H26" s="35">
        <f t="shared" ref="H26:S26" si="6">SUM(H27:H30)</f>
        <v>7013</v>
      </c>
      <c r="I26" s="35">
        <f t="shared" si="6"/>
        <v>8619</v>
      </c>
      <c r="J26" s="35">
        <f t="shared" si="6"/>
        <v>3928</v>
      </c>
      <c r="K26" s="35">
        <f t="shared" si="6"/>
        <v>33591</v>
      </c>
      <c r="L26" s="35">
        <f t="shared" si="6"/>
        <v>7146</v>
      </c>
      <c r="M26" s="35">
        <f t="shared" si="6"/>
        <v>4833</v>
      </c>
      <c r="N26" s="35">
        <f t="shared" si="6"/>
        <v>3183</v>
      </c>
      <c r="O26" s="35">
        <f t="shared" si="6"/>
        <v>3611</v>
      </c>
      <c r="P26" s="35">
        <f t="shared" si="6"/>
        <v>3864</v>
      </c>
      <c r="Q26" s="35">
        <f t="shared" si="6"/>
        <v>3283</v>
      </c>
      <c r="R26" s="35">
        <f t="shared" si="6"/>
        <v>9340</v>
      </c>
      <c r="S26" s="35">
        <f t="shared" si="6"/>
        <v>91929</v>
      </c>
    </row>
    <row r="27" spans="2:19" ht="20.100000000000001" customHeight="1" x14ac:dyDescent="0.2">
      <c r="B27" s="36"/>
      <c r="C27" s="36"/>
      <c r="D27" s="36" t="s">
        <v>28</v>
      </c>
      <c r="E27" s="36"/>
      <c r="F27" s="36"/>
      <c r="G27" s="38">
        <v>81</v>
      </c>
      <c r="H27" s="38">
        <v>4009</v>
      </c>
      <c r="I27" s="38">
        <v>5785</v>
      </c>
      <c r="J27" s="38">
        <v>412</v>
      </c>
      <c r="K27" s="38">
        <v>30848</v>
      </c>
      <c r="L27" s="38">
        <v>4021</v>
      </c>
      <c r="M27" s="38">
        <v>1265</v>
      </c>
      <c r="N27" s="38">
        <v>9</v>
      </c>
      <c r="O27" s="38">
        <v>357</v>
      </c>
      <c r="P27" s="38">
        <v>393</v>
      </c>
      <c r="Q27" s="38">
        <v>160</v>
      </c>
      <c r="R27" s="39">
        <v>6081</v>
      </c>
      <c r="S27" s="38">
        <f>SUM(G27:R27)</f>
        <v>53421</v>
      </c>
    </row>
    <row r="28" spans="2:19" ht="20.100000000000001" customHeight="1" x14ac:dyDescent="0.2">
      <c r="B28" s="36"/>
      <c r="C28" s="36"/>
      <c r="D28" s="36" t="s">
        <v>29</v>
      </c>
      <c r="E28" s="36"/>
      <c r="F28" s="36"/>
      <c r="G28" s="38">
        <v>102</v>
      </c>
      <c r="H28" s="38">
        <v>113</v>
      </c>
      <c r="I28" s="38">
        <v>150</v>
      </c>
      <c r="J28" s="38">
        <v>73</v>
      </c>
      <c r="K28" s="38">
        <v>96</v>
      </c>
      <c r="L28" s="38">
        <v>84</v>
      </c>
      <c r="M28" s="38">
        <v>142</v>
      </c>
      <c r="N28" s="38">
        <v>77</v>
      </c>
      <c r="O28" s="38">
        <v>127</v>
      </c>
      <c r="P28" s="38">
        <v>125</v>
      </c>
      <c r="Q28" s="38">
        <v>63</v>
      </c>
      <c r="R28" s="39">
        <v>98</v>
      </c>
      <c r="S28" s="38">
        <f t="shared" ref="S28:S30" si="7">SUM(G28:R28)</f>
        <v>1250</v>
      </c>
    </row>
    <row r="29" spans="2:19" ht="20.100000000000001" customHeight="1" x14ac:dyDescent="0.2">
      <c r="B29" s="36"/>
      <c r="C29" s="36"/>
      <c r="D29" s="36" t="s">
        <v>30</v>
      </c>
      <c r="E29" s="36"/>
      <c r="F29" s="36"/>
      <c r="G29" s="38">
        <v>447</v>
      </c>
      <c r="H29" s="38">
        <v>0</v>
      </c>
      <c r="I29" s="38">
        <v>0</v>
      </c>
      <c r="J29" s="38">
        <v>449</v>
      </c>
      <c r="K29" s="38">
        <v>0</v>
      </c>
      <c r="L29" s="38">
        <v>0</v>
      </c>
      <c r="M29" s="38">
        <v>436</v>
      </c>
      <c r="N29" s="38">
        <v>0</v>
      </c>
      <c r="O29" s="38">
        <v>0</v>
      </c>
      <c r="P29" s="38">
        <v>464</v>
      </c>
      <c r="Q29" s="38">
        <v>0</v>
      </c>
      <c r="R29" s="39">
        <v>0</v>
      </c>
      <c r="S29" s="38">
        <f t="shared" si="7"/>
        <v>1796</v>
      </c>
    </row>
    <row r="30" spans="2:19" ht="20.100000000000001" customHeight="1" x14ac:dyDescent="0.2">
      <c r="B30" s="36"/>
      <c r="C30" s="36"/>
      <c r="D30" s="36" t="s">
        <v>31</v>
      </c>
      <c r="E30" s="36"/>
      <c r="F30" s="36"/>
      <c r="G30" s="38">
        <v>2888</v>
      </c>
      <c r="H30" s="38">
        <v>2891</v>
      </c>
      <c r="I30" s="38">
        <v>2684</v>
      </c>
      <c r="J30" s="38">
        <v>2994</v>
      </c>
      <c r="K30" s="38">
        <v>2647</v>
      </c>
      <c r="L30" s="38">
        <v>3041</v>
      </c>
      <c r="M30" s="38">
        <v>2990</v>
      </c>
      <c r="N30" s="38">
        <v>3097</v>
      </c>
      <c r="O30" s="38">
        <v>3127</v>
      </c>
      <c r="P30" s="38">
        <v>2882</v>
      </c>
      <c r="Q30" s="38">
        <v>3060</v>
      </c>
      <c r="R30" s="39">
        <v>3161</v>
      </c>
      <c r="S30" s="38">
        <f t="shared" si="7"/>
        <v>35462</v>
      </c>
    </row>
    <row r="31" spans="2:19" ht="20.25" customHeight="1" x14ac:dyDescent="0.25">
      <c r="B31" s="36"/>
      <c r="C31" s="36"/>
      <c r="D31" s="36"/>
      <c r="E31" s="36"/>
      <c r="F31" s="36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  <c r="S31" s="35"/>
    </row>
    <row r="32" spans="2:19" s="33" customFormat="1" ht="18" customHeight="1" x14ac:dyDescent="0.4">
      <c r="B32" s="34"/>
      <c r="C32" s="34" t="s">
        <v>33</v>
      </c>
      <c r="D32" s="34"/>
      <c r="E32" s="34"/>
      <c r="F32" s="34"/>
      <c r="G32" s="42">
        <f t="shared" ref="G32:S32" si="8">G26+G7</f>
        <v>9608</v>
      </c>
      <c r="H32" s="42">
        <f t="shared" si="8"/>
        <v>9181</v>
      </c>
      <c r="I32" s="42">
        <f t="shared" si="8"/>
        <v>12046</v>
      </c>
      <c r="J32" s="42">
        <f t="shared" si="8"/>
        <v>10454</v>
      </c>
      <c r="K32" s="42">
        <f t="shared" si="8"/>
        <v>35666</v>
      </c>
      <c r="L32" s="42">
        <f t="shared" si="8"/>
        <v>10681</v>
      </c>
      <c r="M32" s="42">
        <f t="shared" si="8"/>
        <v>14360</v>
      </c>
      <c r="N32" s="42">
        <f t="shared" si="8"/>
        <v>5913</v>
      </c>
      <c r="O32" s="42">
        <f t="shared" si="8"/>
        <v>10701</v>
      </c>
      <c r="P32" s="42">
        <f t="shared" si="8"/>
        <v>10612</v>
      </c>
      <c r="Q32" s="42">
        <f t="shared" si="8"/>
        <v>5495</v>
      </c>
      <c r="R32" s="42">
        <f t="shared" si="8"/>
        <v>11805</v>
      </c>
      <c r="S32" s="42">
        <f t="shared" si="8"/>
        <v>146522</v>
      </c>
    </row>
    <row r="33" spans="1:19" s="33" customFormat="1" ht="18" customHeight="1" x14ac:dyDescent="0.4">
      <c r="G33" s="43"/>
      <c r="S33" s="44"/>
    </row>
    <row r="34" spans="1:19" ht="8.25" customHeight="1" x14ac:dyDescent="0.25">
      <c r="A34" s="47" t="s">
        <v>45</v>
      </c>
      <c r="G34" s="48"/>
      <c r="S34" s="44"/>
    </row>
    <row r="35" spans="1:19" x14ac:dyDescent="0.2">
      <c r="A35" s="49" t="s">
        <v>46</v>
      </c>
      <c r="C35" s="50"/>
      <c r="D35" s="50"/>
      <c r="E35" s="50"/>
    </row>
    <row r="36" spans="1:19" x14ac:dyDescent="0.2">
      <c r="A36" s="49"/>
      <c r="C36" s="50"/>
      <c r="D36" s="50"/>
      <c r="E36" s="50"/>
      <c r="G36" s="39"/>
    </row>
    <row r="37" spans="1:19" x14ac:dyDescent="0.2">
      <c r="A37" s="173"/>
      <c r="B37" s="173"/>
      <c r="C37" s="173"/>
      <c r="D37" s="173"/>
      <c r="E37" s="173"/>
    </row>
    <row r="38" spans="1:19" x14ac:dyDescent="0.2">
      <c r="E38" s="50"/>
    </row>
  </sheetData>
  <mergeCells count="2">
    <mergeCell ref="A5:F5"/>
    <mergeCell ref="A37:E37"/>
  </mergeCells>
  <printOptions horizontalCentered="1"/>
  <pageMargins left="0.25" right="0.25" top="0.78740157499999996" bottom="0" header="0.09" footer="0.511811023622047"/>
  <pageSetup paperSize="9" scale="61" orientation="portrait" r:id="rId1"/>
  <headerFooter alignWithMargins="0">
    <oddHeader>&amp;C&amp;"Calibri,Bold"&amp;9BUREAU OF THE TREASURY
&amp;"Calibri,Italic"Statistical Data Analysis Division</oddHeader>
    <oddFooter>&amp;R&amp;F/&amp;A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7"/>
  <sheetViews>
    <sheetView zoomScaleNormal="100" workbookViewId="0">
      <selection activeCell="I31" sqref="I31"/>
    </sheetView>
  </sheetViews>
  <sheetFormatPr defaultRowHeight="14.25" x14ac:dyDescent="0.2"/>
  <cols>
    <col min="1" max="1" width="0.85546875" style="52" customWidth="1"/>
    <col min="2" max="2" width="1.140625" style="52" customWidth="1"/>
    <col min="3" max="3" width="2.85546875" style="52" customWidth="1"/>
    <col min="4" max="4" width="2.28515625" style="52" customWidth="1"/>
    <col min="5" max="5" width="2.140625" style="52" customWidth="1"/>
    <col min="6" max="6" width="31" style="52" bestFit="1" customWidth="1"/>
    <col min="7" max="18" width="7.85546875" style="52" customWidth="1"/>
    <col min="19" max="19" width="8.42578125" style="52" bestFit="1" customWidth="1"/>
    <col min="20" max="16384" width="9.140625" style="52"/>
  </cols>
  <sheetData>
    <row r="1" spans="1:21" ht="15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1"/>
      <c r="T1" s="51"/>
    </row>
    <row r="2" spans="1:21" ht="15" x14ac:dyDescent="0.25">
      <c r="B2" s="53" t="s">
        <v>50</v>
      </c>
      <c r="C2" s="55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1"/>
      <c r="T2" s="51"/>
    </row>
    <row r="3" spans="1:21" x14ac:dyDescent="0.2">
      <c r="B3" s="55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1" ht="15" thickBot="1" x14ac:dyDescent="0.25">
      <c r="B4" s="55"/>
      <c r="C4" s="55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</row>
    <row r="5" spans="1:21" s="142" customFormat="1" ht="25.5" customHeight="1" thickBot="1" x14ac:dyDescent="0.25">
      <c r="A5" s="174" t="s">
        <v>3</v>
      </c>
      <c r="B5" s="175"/>
      <c r="C5" s="175"/>
      <c r="D5" s="175"/>
      <c r="E5" s="175"/>
      <c r="F5" s="175"/>
      <c r="G5" s="139" t="s">
        <v>4</v>
      </c>
      <c r="H5" s="139" t="s">
        <v>5</v>
      </c>
      <c r="I5" s="139" t="s">
        <v>6</v>
      </c>
      <c r="J5" s="139" t="s">
        <v>7</v>
      </c>
      <c r="K5" s="139" t="s">
        <v>8</v>
      </c>
      <c r="L5" s="139" t="s">
        <v>9</v>
      </c>
      <c r="M5" s="139" t="s">
        <v>10</v>
      </c>
      <c r="N5" s="139" t="s">
        <v>11</v>
      </c>
      <c r="O5" s="139" t="s">
        <v>44</v>
      </c>
      <c r="P5" s="139" t="s">
        <v>13</v>
      </c>
      <c r="Q5" s="139" t="s">
        <v>14</v>
      </c>
      <c r="R5" s="139" t="s">
        <v>15</v>
      </c>
      <c r="S5" s="140" t="s">
        <v>16</v>
      </c>
      <c r="T5" s="141"/>
    </row>
    <row r="6" spans="1:21" ht="16.5" customHeight="1" x14ac:dyDescent="0.25">
      <c r="B6" s="55"/>
      <c r="C6" s="55"/>
      <c r="D6" s="55"/>
      <c r="E6" s="55"/>
      <c r="F6" s="55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51"/>
    </row>
    <row r="7" spans="1:21" s="51" customFormat="1" ht="20.100000000000001" customHeight="1" x14ac:dyDescent="0.25">
      <c r="B7" s="53"/>
      <c r="C7" s="53" t="s">
        <v>17</v>
      </c>
      <c r="D7" s="53"/>
      <c r="E7" s="53"/>
      <c r="F7" s="53"/>
      <c r="G7" s="54">
        <f>G8+G11+G12+G13+G14+G15+G22</f>
        <v>4981</v>
      </c>
      <c r="H7" s="54">
        <f t="shared" ref="H7:S7" si="0">H8+H11+H12+H13+H14+H15+H22</f>
        <v>2596</v>
      </c>
      <c r="I7" s="54">
        <f t="shared" si="0"/>
        <v>2361</v>
      </c>
      <c r="J7" s="54">
        <f t="shared" si="0"/>
        <v>5572</v>
      </c>
      <c r="K7" s="54">
        <f t="shared" si="0"/>
        <v>1877</v>
      </c>
      <c r="L7" s="54">
        <f t="shared" si="0"/>
        <v>3119</v>
      </c>
      <c r="M7" s="54">
        <f t="shared" si="0"/>
        <v>4876</v>
      </c>
      <c r="N7" s="54">
        <f t="shared" si="0"/>
        <v>2602</v>
      </c>
      <c r="O7" s="54">
        <f t="shared" si="0"/>
        <v>1964</v>
      </c>
      <c r="P7" s="54">
        <f t="shared" si="0"/>
        <v>5270</v>
      </c>
      <c r="Q7" s="54">
        <f t="shared" si="0"/>
        <v>1914</v>
      </c>
      <c r="R7" s="54">
        <f t="shared" si="0"/>
        <v>1767</v>
      </c>
      <c r="S7" s="54">
        <f t="shared" si="0"/>
        <v>38899</v>
      </c>
    </row>
    <row r="8" spans="1:21" s="51" customFormat="1" ht="20.100000000000001" customHeight="1" x14ac:dyDescent="0.35">
      <c r="B8" s="53"/>
      <c r="C8" s="53"/>
      <c r="D8" s="55" t="s">
        <v>18</v>
      </c>
      <c r="E8" s="53"/>
      <c r="F8" s="53"/>
      <c r="G8" s="56">
        <f>G9+G10</f>
        <v>1233</v>
      </c>
      <c r="H8" s="56">
        <f t="shared" ref="H8:S8" si="1">H9+H10</f>
        <v>147</v>
      </c>
      <c r="I8" s="56">
        <f t="shared" si="1"/>
        <v>129</v>
      </c>
      <c r="J8" s="56">
        <f t="shared" si="1"/>
        <v>1134</v>
      </c>
      <c r="K8" s="56">
        <f t="shared" si="1"/>
        <v>63</v>
      </c>
      <c r="L8" s="56">
        <f t="shared" si="1"/>
        <v>505</v>
      </c>
      <c r="M8" s="56">
        <f t="shared" si="1"/>
        <v>1126</v>
      </c>
      <c r="N8" s="56">
        <f t="shared" si="1"/>
        <v>89</v>
      </c>
      <c r="O8" s="56">
        <f t="shared" si="1"/>
        <v>259</v>
      </c>
      <c r="P8" s="56">
        <f t="shared" si="1"/>
        <v>1672</v>
      </c>
      <c r="Q8" s="56">
        <f t="shared" si="1"/>
        <v>261</v>
      </c>
      <c r="R8" s="56">
        <f t="shared" si="1"/>
        <v>775</v>
      </c>
      <c r="S8" s="56">
        <f t="shared" si="1"/>
        <v>7393</v>
      </c>
      <c r="U8" s="57"/>
    </row>
    <row r="9" spans="1:21" ht="20.100000000000001" customHeight="1" x14ac:dyDescent="0.2">
      <c r="B9" s="55"/>
      <c r="C9" s="55"/>
      <c r="D9" s="55"/>
      <c r="E9" s="55"/>
      <c r="F9" s="55" t="s">
        <v>19</v>
      </c>
      <c r="G9" s="58">
        <v>1162</v>
      </c>
      <c r="H9" s="58">
        <v>16</v>
      </c>
      <c r="I9" s="58">
        <v>24</v>
      </c>
      <c r="J9" s="58">
        <v>1081</v>
      </c>
      <c r="K9" s="58">
        <v>47</v>
      </c>
      <c r="L9" s="58">
        <v>395</v>
      </c>
      <c r="M9" s="58">
        <v>968</v>
      </c>
      <c r="N9" s="58">
        <v>46</v>
      </c>
      <c r="O9" s="58">
        <v>106</v>
      </c>
      <c r="P9" s="58">
        <v>1390</v>
      </c>
      <c r="Q9" s="58">
        <v>159</v>
      </c>
      <c r="R9" s="58">
        <v>672</v>
      </c>
      <c r="S9" s="59">
        <f>SUM(G9:R9)</f>
        <v>6066</v>
      </c>
      <c r="U9" s="59"/>
    </row>
    <row r="10" spans="1:21" ht="20.100000000000001" customHeight="1" x14ac:dyDescent="0.2">
      <c r="B10" s="55"/>
      <c r="C10" s="55"/>
      <c r="D10" s="55"/>
      <c r="E10" s="55"/>
      <c r="F10" s="55" t="s">
        <v>20</v>
      </c>
      <c r="G10" s="58">
        <v>71</v>
      </c>
      <c r="H10" s="58">
        <v>131</v>
      </c>
      <c r="I10" s="58">
        <v>105</v>
      </c>
      <c r="J10" s="58">
        <v>53</v>
      </c>
      <c r="K10" s="58">
        <v>16</v>
      </c>
      <c r="L10" s="58">
        <v>110</v>
      </c>
      <c r="M10" s="58">
        <v>158</v>
      </c>
      <c r="N10" s="58">
        <v>43</v>
      </c>
      <c r="O10" s="58">
        <v>153</v>
      </c>
      <c r="P10" s="58">
        <v>282</v>
      </c>
      <c r="Q10" s="58">
        <v>102</v>
      </c>
      <c r="R10" s="58">
        <v>103</v>
      </c>
      <c r="S10" s="59">
        <f t="shared" ref="S10:S14" si="2">SUM(G10:R10)</f>
        <v>1327</v>
      </c>
    </row>
    <row r="11" spans="1:21" ht="20.100000000000001" customHeight="1" x14ac:dyDescent="0.2">
      <c r="B11" s="55"/>
      <c r="C11" s="55"/>
      <c r="D11" s="55" t="s">
        <v>21</v>
      </c>
      <c r="E11" s="55"/>
      <c r="F11" s="55"/>
      <c r="G11" s="58">
        <v>0</v>
      </c>
      <c r="H11" s="58">
        <v>0</v>
      </c>
      <c r="I11" s="58">
        <v>0</v>
      </c>
      <c r="J11" s="58">
        <v>3</v>
      </c>
      <c r="K11" s="60">
        <v>124</v>
      </c>
      <c r="L11" s="58">
        <v>0</v>
      </c>
      <c r="M11" s="58">
        <v>171</v>
      </c>
      <c r="N11" s="58">
        <v>49</v>
      </c>
      <c r="O11" s="58">
        <v>0</v>
      </c>
      <c r="P11" s="58">
        <v>321</v>
      </c>
      <c r="Q11" s="58">
        <v>0</v>
      </c>
      <c r="R11" s="58">
        <v>1</v>
      </c>
      <c r="S11" s="59">
        <f t="shared" si="2"/>
        <v>669</v>
      </c>
    </row>
    <row r="12" spans="1:21" ht="20.100000000000001" customHeight="1" x14ac:dyDescent="0.2">
      <c r="B12" s="55"/>
      <c r="C12" s="55"/>
      <c r="D12" s="55" t="s">
        <v>22</v>
      </c>
      <c r="E12" s="55"/>
      <c r="F12" s="55"/>
      <c r="G12" s="58">
        <v>2870</v>
      </c>
      <c r="H12" s="58">
        <v>2269</v>
      </c>
      <c r="I12" s="58">
        <v>1892</v>
      </c>
      <c r="J12" s="58">
        <v>3662</v>
      </c>
      <c r="K12" s="58">
        <v>1245</v>
      </c>
      <c r="L12" s="58">
        <v>1628</v>
      </c>
      <c r="M12" s="58">
        <v>3052</v>
      </c>
      <c r="N12" s="58">
        <v>2218</v>
      </c>
      <c r="O12" s="58">
        <v>1432</v>
      </c>
      <c r="P12" s="58">
        <v>2837</v>
      </c>
      <c r="Q12" s="58">
        <v>1295</v>
      </c>
      <c r="R12" s="61">
        <v>-300</v>
      </c>
      <c r="S12" s="59">
        <f t="shared" si="2"/>
        <v>24100</v>
      </c>
    </row>
    <row r="13" spans="1:21" ht="20.100000000000001" customHeight="1" x14ac:dyDescent="0.2">
      <c r="B13" s="55"/>
      <c r="C13" s="55"/>
      <c r="D13" s="55" t="s">
        <v>61</v>
      </c>
      <c r="E13" s="55"/>
      <c r="F13" s="55"/>
      <c r="G13" s="58">
        <v>78</v>
      </c>
      <c r="H13" s="58">
        <v>41</v>
      </c>
      <c r="I13" s="58">
        <v>196</v>
      </c>
      <c r="J13" s="58">
        <v>383</v>
      </c>
      <c r="K13" s="58">
        <v>245</v>
      </c>
      <c r="L13" s="58">
        <v>593</v>
      </c>
      <c r="M13" s="58">
        <v>19</v>
      </c>
      <c r="N13" s="58">
        <v>108</v>
      </c>
      <c r="O13" s="58">
        <v>174</v>
      </c>
      <c r="P13" s="58">
        <v>101</v>
      </c>
      <c r="Q13" s="58">
        <v>179</v>
      </c>
      <c r="R13" s="58">
        <v>380</v>
      </c>
      <c r="S13" s="59">
        <f t="shared" si="2"/>
        <v>2497</v>
      </c>
    </row>
    <row r="14" spans="1:21" ht="20.100000000000001" customHeight="1" x14ac:dyDescent="0.2">
      <c r="B14" s="55"/>
      <c r="C14" s="55"/>
      <c r="D14" s="55" t="s">
        <v>62</v>
      </c>
      <c r="E14" s="55"/>
      <c r="F14" s="55"/>
      <c r="G14" s="58">
        <v>210</v>
      </c>
      <c r="H14" s="58">
        <v>5</v>
      </c>
      <c r="I14" s="58">
        <v>2</v>
      </c>
      <c r="J14" s="58">
        <v>259</v>
      </c>
      <c r="K14" s="58">
        <v>0</v>
      </c>
      <c r="L14" s="58">
        <v>254</v>
      </c>
      <c r="M14" s="58">
        <v>215</v>
      </c>
      <c r="N14" s="58">
        <v>3</v>
      </c>
      <c r="O14" s="58">
        <v>18</v>
      </c>
      <c r="P14" s="58">
        <v>245</v>
      </c>
      <c r="Q14" s="58">
        <v>0</v>
      </c>
      <c r="R14" s="58">
        <v>253</v>
      </c>
      <c r="S14" s="59">
        <f t="shared" si="2"/>
        <v>1464</v>
      </c>
    </row>
    <row r="15" spans="1:21" ht="20.100000000000001" customHeight="1" x14ac:dyDescent="0.2">
      <c r="B15" s="55"/>
      <c r="C15" s="55"/>
      <c r="D15" s="55" t="s">
        <v>65</v>
      </c>
      <c r="E15" s="55"/>
      <c r="F15" s="55"/>
      <c r="G15" s="62">
        <f>SUM(G17:G20)</f>
        <v>483</v>
      </c>
      <c r="H15" s="62">
        <f t="shared" ref="H15:S15" si="3">SUM(H17:H20)</f>
        <v>32</v>
      </c>
      <c r="I15" s="62">
        <f t="shared" si="3"/>
        <v>56</v>
      </c>
      <c r="J15" s="62">
        <f t="shared" si="3"/>
        <v>57</v>
      </c>
      <c r="K15" s="62">
        <f t="shared" si="3"/>
        <v>127</v>
      </c>
      <c r="L15" s="62">
        <f t="shared" si="3"/>
        <v>67</v>
      </c>
      <c r="M15" s="62">
        <f t="shared" si="3"/>
        <v>83</v>
      </c>
      <c r="N15" s="62">
        <f t="shared" si="3"/>
        <v>30</v>
      </c>
      <c r="O15" s="62">
        <f t="shared" si="3"/>
        <v>2</v>
      </c>
      <c r="P15" s="62">
        <f t="shared" si="3"/>
        <v>19</v>
      </c>
      <c r="Q15" s="62">
        <f t="shared" si="3"/>
        <v>105</v>
      </c>
      <c r="R15" s="62">
        <f t="shared" si="3"/>
        <v>585</v>
      </c>
      <c r="S15" s="62">
        <f t="shared" si="3"/>
        <v>1646</v>
      </c>
      <c r="U15" s="63"/>
    </row>
    <row r="16" spans="1:21" ht="20.100000000000001" customHeight="1" x14ac:dyDescent="0.2">
      <c r="B16" s="55"/>
      <c r="C16" s="55"/>
      <c r="D16" s="55"/>
      <c r="E16" s="55"/>
      <c r="F16" s="55" t="s">
        <v>57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spans="2:21" ht="20.100000000000001" customHeight="1" x14ac:dyDescent="0.2">
      <c r="B17" s="55"/>
      <c r="C17" s="55"/>
      <c r="D17" s="55"/>
      <c r="E17" s="55"/>
      <c r="F17" s="55" t="s">
        <v>26</v>
      </c>
      <c r="G17" s="58">
        <v>1</v>
      </c>
      <c r="H17" s="58">
        <v>1</v>
      </c>
      <c r="I17" s="58">
        <v>1</v>
      </c>
      <c r="J17" s="58">
        <v>1</v>
      </c>
      <c r="K17" s="58">
        <v>1</v>
      </c>
      <c r="L17" s="58">
        <v>1</v>
      </c>
      <c r="M17" s="58">
        <v>1</v>
      </c>
      <c r="N17" s="58">
        <v>1</v>
      </c>
      <c r="O17" s="58">
        <v>1</v>
      </c>
      <c r="P17" s="58">
        <v>3</v>
      </c>
      <c r="Q17" s="58">
        <v>1</v>
      </c>
      <c r="R17" s="64">
        <v>1</v>
      </c>
      <c r="S17" s="59">
        <f>SUM(G17:R17)</f>
        <v>14</v>
      </c>
    </row>
    <row r="18" spans="2:21" ht="20.100000000000001" customHeight="1" x14ac:dyDescent="0.2">
      <c r="B18" s="55"/>
      <c r="C18" s="55"/>
      <c r="D18" s="55"/>
      <c r="E18" s="55"/>
      <c r="F18" s="55" t="s">
        <v>58</v>
      </c>
      <c r="G18" s="58">
        <v>11</v>
      </c>
      <c r="H18" s="58">
        <v>2</v>
      </c>
      <c r="I18" s="58">
        <v>1</v>
      </c>
      <c r="J18" s="58">
        <v>2</v>
      </c>
      <c r="K18" s="58">
        <v>0</v>
      </c>
      <c r="L18" s="58">
        <v>4</v>
      </c>
      <c r="M18" s="58">
        <v>1</v>
      </c>
      <c r="N18" s="58">
        <v>2</v>
      </c>
      <c r="O18" s="58">
        <v>0</v>
      </c>
      <c r="P18" s="58">
        <v>1</v>
      </c>
      <c r="Q18" s="58">
        <v>0</v>
      </c>
      <c r="R18" s="64">
        <v>9</v>
      </c>
      <c r="S18" s="59">
        <f t="shared" ref="S18:S20" si="4">SUM(G18:R18)</f>
        <v>33</v>
      </c>
    </row>
    <row r="19" spans="2:21" ht="20.100000000000001" customHeight="1" x14ac:dyDescent="0.2">
      <c r="B19" s="55"/>
      <c r="C19" s="55"/>
      <c r="D19" s="55"/>
      <c r="E19" s="55"/>
      <c r="F19" s="55" t="s">
        <v>59</v>
      </c>
      <c r="G19" s="58">
        <v>0</v>
      </c>
      <c r="H19" s="58">
        <v>28</v>
      </c>
      <c r="I19" s="58">
        <v>54</v>
      </c>
      <c r="J19" s="58">
        <v>52</v>
      </c>
      <c r="K19" s="58">
        <v>126</v>
      </c>
      <c r="L19" s="58">
        <v>61</v>
      </c>
      <c r="M19" s="58">
        <v>0</v>
      </c>
      <c r="N19" s="58">
        <v>26</v>
      </c>
      <c r="O19" s="58">
        <v>1</v>
      </c>
      <c r="P19" s="58">
        <v>14</v>
      </c>
      <c r="Q19" s="58">
        <v>104</v>
      </c>
      <c r="R19" s="64">
        <v>44</v>
      </c>
      <c r="S19" s="59">
        <f t="shared" si="4"/>
        <v>510</v>
      </c>
    </row>
    <row r="20" spans="2:21" ht="18.75" customHeight="1" x14ac:dyDescent="0.2">
      <c r="B20" s="55"/>
      <c r="C20" s="55"/>
      <c r="D20" s="55"/>
      <c r="E20" s="55"/>
      <c r="F20" s="55" t="s">
        <v>64</v>
      </c>
      <c r="G20" s="58">
        <v>471</v>
      </c>
      <c r="H20" s="58">
        <v>1</v>
      </c>
      <c r="I20" s="58">
        <v>0</v>
      </c>
      <c r="J20" s="58">
        <v>2</v>
      </c>
      <c r="K20" s="58">
        <v>0</v>
      </c>
      <c r="L20" s="58">
        <v>1</v>
      </c>
      <c r="M20" s="58">
        <v>81</v>
      </c>
      <c r="N20" s="58">
        <v>1</v>
      </c>
      <c r="O20" s="58">
        <v>0</v>
      </c>
      <c r="P20" s="58">
        <v>1</v>
      </c>
      <c r="Q20" s="58">
        <v>0</v>
      </c>
      <c r="R20" s="64">
        <v>531</v>
      </c>
      <c r="S20" s="59">
        <f t="shared" si="4"/>
        <v>1089</v>
      </c>
    </row>
    <row r="21" spans="2:21" ht="15.75" customHeight="1" x14ac:dyDescent="0.2">
      <c r="B21" s="55"/>
      <c r="C21" s="55"/>
      <c r="D21" s="55"/>
      <c r="E21" s="55"/>
      <c r="F21" s="55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64"/>
      <c r="S21" s="59"/>
    </row>
    <row r="22" spans="2:21" ht="20.25" customHeight="1" x14ac:dyDescent="0.25">
      <c r="B22" s="55"/>
      <c r="C22" s="55"/>
      <c r="D22" s="65" t="s">
        <v>55</v>
      </c>
      <c r="E22" s="67"/>
      <c r="G22" s="66">
        <f>G23</f>
        <v>107</v>
      </c>
      <c r="H22" s="66">
        <f t="shared" ref="H22:S22" si="5">H23</f>
        <v>102</v>
      </c>
      <c r="I22" s="66">
        <f t="shared" si="5"/>
        <v>86</v>
      </c>
      <c r="J22" s="66">
        <f t="shared" si="5"/>
        <v>74</v>
      </c>
      <c r="K22" s="66">
        <f t="shared" si="5"/>
        <v>73</v>
      </c>
      <c r="L22" s="66">
        <f t="shared" si="5"/>
        <v>72</v>
      </c>
      <c r="M22" s="66">
        <f t="shared" si="5"/>
        <v>210</v>
      </c>
      <c r="N22" s="66">
        <f t="shared" si="5"/>
        <v>105</v>
      </c>
      <c r="O22" s="66">
        <f t="shared" si="5"/>
        <v>79</v>
      </c>
      <c r="P22" s="66">
        <f t="shared" si="5"/>
        <v>75</v>
      </c>
      <c r="Q22" s="66">
        <f t="shared" si="5"/>
        <v>74</v>
      </c>
      <c r="R22" s="66">
        <f t="shared" si="5"/>
        <v>73</v>
      </c>
      <c r="S22" s="66">
        <f t="shared" si="5"/>
        <v>1130</v>
      </c>
    </row>
    <row r="23" spans="2:21" ht="19.5" customHeight="1" x14ac:dyDescent="0.2">
      <c r="B23" s="55"/>
      <c r="C23" s="55"/>
      <c r="D23" s="67"/>
      <c r="E23" s="67" t="s">
        <v>56</v>
      </c>
      <c r="G23" s="58">
        <v>107</v>
      </c>
      <c r="H23" s="58">
        <v>102</v>
      </c>
      <c r="I23" s="58">
        <v>86</v>
      </c>
      <c r="J23" s="58">
        <v>74</v>
      </c>
      <c r="K23" s="58">
        <v>73</v>
      </c>
      <c r="L23" s="58">
        <v>72</v>
      </c>
      <c r="M23" s="58">
        <v>210</v>
      </c>
      <c r="N23" s="58">
        <v>105</v>
      </c>
      <c r="O23" s="58">
        <v>79</v>
      </c>
      <c r="P23" s="58">
        <v>75</v>
      </c>
      <c r="Q23" s="58">
        <v>74</v>
      </c>
      <c r="R23" s="58">
        <v>73</v>
      </c>
      <c r="S23" s="59">
        <f>SUM(G23:R23)</f>
        <v>1130</v>
      </c>
    </row>
    <row r="24" spans="2:21" ht="15.75" customHeight="1" x14ac:dyDescent="0.2">
      <c r="B24" s="55"/>
      <c r="C24" s="55"/>
      <c r="D24" s="55"/>
      <c r="E24" s="55"/>
      <c r="F24" s="55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4"/>
      <c r="S24" s="59"/>
    </row>
    <row r="25" spans="2:21" s="51" customFormat="1" ht="20.100000000000001" customHeight="1" x14ac:dyDescent="0.25">
      <c r="B25" s="53"/>
      <c r="C25" s="53" t="s">
        <v>27</v>
      </c>
      <c r="D25" s="53"/>
      <c r="E25" s="53"/>
      <c r="F25" s="53"/>
      <c r="G25" s="54">
        <f>SUM(G26:G29)</f>
        <v>3099</v>
      </c>
      <c r="H25" s="54">
        <f t="shared" ref="H25:S25" si="6">SUM(H26:H29)</f>
        <v>3274</v>
      </c>
      <c r="I25" s="54">
        <f t="shared" si="6"/>
        <v>6455</v>
      </c>
      <c r="J25" s="54">
        <f t="shared" si="6"/>
        <v>8643</v>
      </c>
      <c r="K25" s="54">
        <f t="shared" si="6"/>
        <v>19501</v>
      </c>
      <c r="L25" s="54">
        <f t="shared" si="6"/>
        <v>4670</v>
      </c>
      <c r="M25" s="54">
        <f t="shared" si="6"/>
        <v>6881</v>
      </c>
      <c r="N25" s="54">
        <f t="shared" si="6"/>
        <v>2811</v>
      </c>
      <c r="O25" s="54">
        <f t="shared" si="6"/>
        <v>5226</v>
      </c>
      <c r="P25" s="54">
        <f t="shared" si="6"/>
        <v>3101</v>
      </c>
      <c r="Q25" s="54">
        <f t="shared" si="6"/>
        <v>2811</v>
      </c>
      <c r="R25" s="54">
        <f t="shared" si="6"/>
        <v>8828</v>
      </c>
      <c r="S25" s="54">
        <f t="shared" si="6"/>
        <v>75300</v>
      </c>
      <c r="U25" s="57"/>
    </row>
    <row r="26" spans="2:21" ht="20.100000000000001" customHeight="1" x14ac:dyDescent="0.25">
      <c r="B26" s="55"/>
      <c r="C26" s="55"/>
      <c r="D26" s="55" t="s">
        <v>28</v>
      </c>
      <c r="E26" s="55"/>
      <c r="F26" s="55"/>
      <c r="G26" s="58">
        <v>46</v>
      </c>
      <c r="H26" s="58">
        <v>612</v>
      </c>
      <c r="I26" s="58">
        <v>4087</v>
      </c>
      <c r="J26" s="58">
        <v>5971</v>
      </c>
      <c r="K26" s="58">
        <v>16280</v>
      </c>
      <c r="L26" s="58">
        <v>1653</v>
      </c>
      <c r="M26" s="58">
        <v>3583</v>
      </c>
      <c r="N26" s="58">
        <v>67</v>
      </c>
      <c r="O26" s="58">
        <v>2360</v>
      </c>
      <c r="P26" s="58">
        <v>7</v>
      </c>
      <c r="Q26" s="58">
        <v>9</v>
      </c>
      <c r="R26" s="58">
        <v>6115</v>
      </c>
      <c r="S26" s="59">
        <f>SUM(G26:R26)</f>
        <v>40790</v>
      </c>
      <c r="U26" s="57"/>
    </row>
    <row r="27" spans="2:21" ht="20.100000000000001" customHeight="1" x14ac:dyDescent="0.25">
      <c r="B27" s="55"/>
      <c r="C27" s="55"/>
      <c r="D27" s="55" t="s">
        <v>29</v>
      </c>
      <c r="E27" s="55"/>
      <c r="F27" s="55"/>
      <c r="G27" s="58">
        <v>76</v>
      </c>
      <c r="H27" s="58">
        <v>61</v>
      </c>
      <c r="I27" s="58">
        <v>52</v>
      </c>
      <c r="J27" s="58">
        <v>99</v>
      </c>
      <c r="K27" s="58">
        <v>167</v>
      </c>
      <c r="L27" s="58">
        <v>100</v>
      </c>
      <c r="M27" s="58">
        <v>96</v>
      </c>
      <c r="N27" s="58">
        <v>83</v>
      </c>
      <c r="O27" s="58">
        <v>105</v>
      </c>
      <c r="P27" s="58">
        <v>100</v>
      </c>
      <c r="Q27" s="58">
        <v>45</v>
      </c>
      <c r="R27" s="58">
        <v>51</v>
      </c>
      <c r="S27" s="59">
        <f t="shared" ref="S27:S29" si="7">SUM(G27:R27)</f>
        <v>1035</v>
      </c>
      <c r="U27" s="57"/>
    </row>
    <row r="28" spans="2:21" ht="20.100000000000001" customHeight="1" x14ac:dyDescent="0.25">
      <c r="B28" s="55"/>
      <c r="C28" s="55"/>
      <c r="D28" s="55" t="s">
        <v>30</v>
      </c>
      <c r="E28" s="55"/>
      <c r="F28" s="55"/>
      <c r="G28" s="58">
        <v>427</v>
      </c>
      <c r="H28" s="58">
        <v>0</v>
      </c>
      <c r="I28" s="58">
        <v>0</v>
      </c>
      <c r="J28" s="58">
        <v>0</v>
      </c>
      <c r="K28" s="58">
        <v>378</v>
      </c>
      <c r="L28" s="58">
        <v>0</v>
      </c>
      <c r="M28" s="58">
        <v>428</v>
      </c>
      <c r="N28" s="58">
        <v>0</v>
      </c>
      <c r="O28" s="58">
        <v>0</v>
      </c>
      <c r="P28" s="58">
        <v>420</v>
      </c>
      <c r="Q28" s="58">
        <v>0</v>
      </c>
      <c r="R28" s="58">
        <v>0</v>
      </c>
      <c r="S28" s="59">
        <f t="shared" si="7"/>
        <v>1653</v>
      </c>
      <c r="U28" s="57"/>
    </row>
    <row r="29" spans="2:21" ht="20.100000000000001" customHeight="1" x14ac:dyDescent="0.25">
      <c r="B29" s="55"/>
      <c r="C29" s="55"/>
      <c r="D29" s="55" t="s">
        <v>31</v>
      </c>
      <c r="E29" s="55"/>
      <c r="F29" s="55"/>
      <c r="G29" s="58">
        <v>2550</v>
      </c>
      <c r="H29" s="58">
        <v>2601</v>
      </c>
      <c r="I29" s="58">
        <v>2316</v>
      </c>
      <c r="J29" s="58">
        <v>2573</v>
      </c>
      <c r="K29" s="58">
        <v>2676</v>
      </c>
      <c r="L29" s="58">
        <v>2917</v>
      </c>
      <c r="M29" s="58">
        <v>2774</v>
      </c>
      <c r="N29" s="58">
        <v>2661</v>
      </c>
      <c r="O29" s="58">
        <v>2761</v>
      </c>
      <c r="P29" s="58">
        <v>2574</v>
      </c>
      <c r="Q29" s="58">
        <v>2757</v>
      </c>
      <c r="R29" s="58">
        <v>2662</v>
      </c>
      <c r="S29" s="59">
        <f t="shared" si="7"/>
        <v>31822</v>
      </c>
      <c r="U29" s="57"/>
    </row>
    <row r="30" spans="2:21" ht="20.25" customHeight="1" x14ac:dyDescent="0.25">
      <c r="B30" s="55"/>
      <c r="C30" s="55"/>
      <c r="D30" s="55"/>
      <c r="E30" s="55"/>
      <c r="F30" s="55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U30" s="57"/>
    </row>
    <row r="31" spans="2:21" s="51" customFormat="1" ht="18" customHeight="1" x14ac:dyDescent="0.4">
      <c r="B31" s="53"/>
      <c r="C31" s="53" t="s">
        <v>33</v>
      </c>
      <c r="D31" s="53"/>
      <c r="E31" s="53"/>
      <c r="F31" s="53"/>
      <c r="G31" s="68">
        <f>SUM(G25+G7)</f>
        <v>8080</v>
      </c>
      <c r="H31" s="68">
        <f t="shared" ref="H31:S31" si="8">SUM(H25+H7)</f>
        <v>5870</v>
      </c>
      <c r="I31" s="68">
        <f t="shared" si="8"/>
        <v>8816</v>
      </c>
      <c r="J31" s="68">
        <f t="shared" si="8"/>
        <v>14215</v>
      </c>
      <c r="K31" s="68">
        <f t="shared" si="8"/>
        <v>21378</v>
      </c>
      <c r="L31" s="68">
        <f t="shared" si="8"/>
        <v>7789</v>
      </c>
      <c r="M31" s="68">
        <f t="shared" si="8"/>
        <v>11757</v>
      </c>
      <c r="N31" s="68">
        <f t="shared" si="8"/>
        <v>5413</v>
      </c>
      <c r="O31" s="68">
        <f t="shared" si="8"/>
        <v>7190</v>
      </c>
      <c r="P31" s="68">
        <f t="shared" si="8"/>
        <v>8371</v>
      </c>
      <c r="Q31" s="68">
        <f t="shared" si="8"/>
        <v>4725</v>
      </c>
      <c r="R31" s="68">
        <f t="shared" si="8"/>
        <v>10595</v>
      </c>
      <c r="S31" s="68">
        <f t="shared" si="8"/>
        <v>114199</v>
      </c>
      <c r="U31" s="57"/>
    </row>
    <row r="32" spans="2:21" s="51" customFormat="1" ht="18" customHeight="1" x14ac:dyDescent="0.4"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U32" s="57"/>
    </row>
    <row r="33" spans="1:21" ht="8.25" customHeight="1" x14ac:dyDescent="0.25">
      <c r="A33" s="74" t="s">
        <v>45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U33" s="57"/>
    </row>
    <row r="34" spans="1:21" x14ac:dyDescent="0.2">
      <c r="A34" s="76" t="s">
        <v>46</v>
      </c>
      <c r="C34" s="63"/>
      <c r="D34" s="63"/>
      <c r="E34" s="63"/>
    </row>
    <row r="35" spans="1:21" x14ac:dyDescent="0.2">
      <c r="A35" s="76"/>
      <c r="C35" s="63"/>
      <c r="D35" s="63"/>
      <c r="E35" s="63"/>
      <c r="G35" s="59"/>
      <c r="H35" s="59"/>
      <c r="I35" s="59"/>
      <c r="J35" s="59"/>
      <c r="K35" s="59"/>
      <c r="M35" s="59"/>
    </row>
    <row r="36" spans="1:21" x14ac:dyDescent="0.2">
      <c r="A36" s="176"/>
      <c r="B36" s="176"/>
      <c r="C36" s="176"/>
      <c r="D36" s="176"/>
      <c r="E36" s="176"/>
    </row>
    <row r="37" spans="1:21" x14ac:dyDescent="0.2">
      <c r="E37" s="63"/>
    </row>
  </sheetData>
  <mergeCells count="2">
    <mergeCell ref="A5:F5"/>
    <mergeCell ref="A36:E36"/>
  </mergeCells>
  <printOptions horizontalCentered="1"/>
  <pageMargins left="0.25" right="0.25" top="0.78740157499999996" bottom="0" header="0.09" footer="0.511811023622047"/>
  <pageSetup paperSize="9" scale="70" orientation="portrait" r:id="rId1"/>
  <headerFooter alignWithMargins="0">
    <oddHeader>&amp;C&amp;"Calibri,Bold"&amp;9BUREAU OF THE TREASURY
&amp;"Calibri,Italic"Statistical Data Analysis Division</oddHeader>
    <oddFooter>&amp;R&amp;F/&amp;A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7"/>
  <sheetViews>
    <sheetView zoomScaleNormal="100" workbookViewId="0">
      <selection activeCell="U17" sqref="U17"/>
    </sheetView>
  </sheetViews>
  <sheetFormatPr defaultRowHeight="14.25" x14ac:dyDescent="0.2"/>
  <cols>
    <col min="1" max="1" width="0.85546875" style="78" customWidth="1"/>
    <col min="2" max="2" width="1.140625" style="78" customWidth="1"/>
    <col min="3" max="3" width="2.85546875" style="78" customWidth="1"/>
    <col min="4" max="4" width="2.28515625" style="78" customWidth="1"/>
    <col min="5" max="5" width="2.140625" style="78" customWidth="1"/>
    <col min="6" max="6" width="31" style="78" bestFit="1" customWidth="1"/>
    <col min="7" max="19" width="8.140625" style="78" customWidth="1"/>
    <col min="20" max="16384" width="9.140625" style="78"/>
  </cols>
  <sheetData>
    <row r="1" spans="1:21" ht="15" x14ac:dyDescent="0.25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7"/>
      <c r="T1" s="77"/>
    </row>
    <row r="2" spans="1:21" ht="15" x14ac:dyDescent="0.25">
      <c r="B2" s="79" t="s">
        <v>48</v>
      </c>
      <c r="C2" s="81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7"/>
      <c r="T2" s="77"/>
    </row>
    <row r="3" spans="1:21" x14ac:dyDescent="0.2">
      <c r="B3" s="81" t="s">
        <v>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21" ht="15" thickBot="1" x14ac:dyDescent="0.25">
      <c r="B4" s="81"/>
      <c r="C4" s="81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21" s="138" customFormat="1" ht="28.5" customHeight="1" thickBot="1" x14ac:dyDescent="0.25">
      <c r="A5" s="178" t="s">
        <v>3</v>
      </c>
      <c r="B5" s="179"/>
      <c r="C5" s="179"/>
      <c r="D5" s="179"/>
      <c r="E5" s="179"/>
      <c r="F5" s="179"/>
      <c r="G5" s="135" t="s">
        <v>4</v>
      </c>
      <c r="H5" s="135" t="s">
        <v>5</v>
      </c>
      <c r="I5" s="135" t="s">
        <v>6</v>
      </c>
      <c r="J5" s="135" t="s">
        <v>7</v>
      </c>
      <c r="K5" s="135" t="s">
        <v>8</v>
      </c>
      <c r="L5" s="135" t="s">
        <v>9</v>
      </c>
      <c r="M5" s="135" t="s">
        <v>10</v>
      </c>
      <c r="N5" s="135" t="s">
        <v>11</v>
      </c>
      <c r="O5" s="135" t="s">
        <v>44</v>
      </c>
      <c r="P5" s="135" t="s">
        <v>13</v>
      </c>
      <c r="Q5" s="135" t="s">
        <v>14</v>
      </c>
      <c r="R5" s="135" t="s">
        <v>15</v>
      </c>
      <c r="S5" s="136" t="s">
        <v>16</v>
      </c>
      <c r="T5" s="137"/>
    </row>
    <row r="6" spans="1:21" ht="16.5" customHeight="1" x14ac:dyDescent="0.25">
      <c r="B6" s="81"/>
      <c r="C6" s="81"/>
      <c r="D6" s="81"/>
      <c r="E6" s="81"/>
      <c r="F6" s="81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77"/>
    </row>
    <row r="7" spans="1:21" s="77" customFormat="1" ht="20.100000000000001" customHeight="1" x14ac:dyDescent="0.25">
      <c r="B7" s="79"/>
      <c r="C7" s="79" t="s">
        <v>17</v>
      </c>
      <c r="D7" s="79"/>
      <c r="E7" s="79"/>
      <c r="F7" s="79"/>
      <c r="G7" s="80">
        <f>G8+G11+G12+G13+G14+G15+G22</f>
        <v>5761</v>
      </c>
      <c r="H7" s="80">
        <f t="shared" ref="H7:S7" si="0">H8+H11+H12+H13+H14+H15+H22</f>
        <v>2747</v>
      </c>
      <c r="I7" s="80">
        <f t="shared" si="0"/>
        <v>3971</v>
      </c>
      <c r="J7" s="80">
        <f t="shared" si="0"/>
        <v>3048</v>
      </c>
      <c r="K7" s="80">
        <f t="shared" si="0"/>
        <v>1826</v>
      </c>
      <c r="L7" s="80">
        <f t="shared" si="0"/>
        <v>2111</v>
      </c>
      <c r="M7" s="80">
        <f t="shared" si="0"/>
        <v>4989</v>
      </c>
      <c r="N7" s="80">
        <f t="shared" si="0"/>
        <v>3688</v>
      </c>
      <c r="O7" s="80">
        <f t="shared" si="0"/>
        <v>2186</v>
      </c>
      <c r="P7" s="80">
        <f t="shared" si="0"/>
        <v>4672</v>
      </c>
      <c r="Q7" s="80">
        <f t="shared" si="0"/>
        <v>1882</v>
      </c>
      <c r="R7" s="80">
        <f t="shared" si="0"/>
        <v>2498</v>
      </c>
      <c r="S7" s="80">
        <f t="shared" si="0"/>
        <v>39379</v>
      </c>
    </row>
    <row r="8" spans="1:21" s="77" customFormat="1" ht="20.100000000000001" customHeight="1" x14ac:dyDescent="0.35">
      <c r="B8" s="79"/>
      <c r="C8" s="79"/>
      <c r="D8" s="81" t="s">
        <v>18</v>
      </c>
      <c r="E8" s="79"/>
      <c r="F8" s="79"/>
      <c r="G8" s="82">
        <f>SUM(G9:G10)</f>
        <v>714</v>
      </c>
      <c r="H8" s="82">
        <f t="shared" ref="H8:S8" si="1">SUM(H9:H10)</f>
        <v>8</v>
      </c>
      <c r="I8" s="82">
        <f t="shared" si="1"/>
        <v>20</v>
      </c>
      <c r="J8" s="82">
        <f t="shared" si="1"/>
        <v>366</v>
      </c>
      <c r="K8" s="82">
        <f t="shared" si="1"/>
        <v>12</v>
      </c>
      <c r="L8" s="82">
        <f t="shared" si="1"/>
        <v>232</v>
      </c>
      <c r="M8" s="82">
        <f t="shared" si="1"/>
        <v>1101</v>
      </c>
      <c r="N8" s="82">
        <f t="shared" si="1"/>
        <v>17</v>
      </c>
      <c r="O8" s="82">
        <f t="shared" si="1"/>
        <v>19</v>
      </c>
      <c r="P8" s="82">
        <f t="shared" si="1"/>
        <v>1051</v>
      </c>
      <c r="Q8" s="82">
        <f t="shared" si="1"/>
        <v>28</v>
      </c>
      <c r="R8" s="82">
        <f t="shared" si="1"/>
        <v>222</v>
      </c>
      <c r="S8" s="82">
        <f t="shared" si="1"/>
        <v>3790</v>
      </c>
      <c r="U8" s="83"/>
    </row>
    <row r="9" spans="1:21" ht="20.100000000000001" customHeight="1" x14ac:dyDescent="0.2">
      <c r="B9" s="81"/>
      <c r="C9" s="81"/>
      <c r="D9" s="81"/>
      <c r="E9" s="81"/>
      <c r="F9" s="81" t="s">
        <v>19</v>
      </c>
      <c r="G9" s="84">
        <v>700</v>
      </c>
      <c r="H9" s="84">
        <v>7</v>
      </c>
      <c r="I9" s="84">
        <v>18</v>
      </c>
      <c r="J9" s="84">
        <v>334</v>
      </c>
      <c r="K9" s="84">
        <v>10</v>
      </c>
      <c r="L9" s="84">
        <v>227</v>
      </c>
      <c r="M9" s="84">
        <v>1070</v>
      </c>
      <c r="N9" s="84">
        <v>13</v>
      </c>
      <c r="O9" s="84">
        <v>15</v>
      </c>
      <c r="P9" s="84">
        <v>1012</v>
      </c>
      <c r="Q9" s="84">
        <v>19</v>
      </c>
      <c r="R9" s="84">
        <v>208</v>
      </c>
      <c r="S9" s="85">
        <f>SUM(G9:R9)</f>
        <v>3633</v>
      </c>
      <c r="U9" s="85"/>
    </row>
    <row r="10" spans="1:21" ht="20.100000000000001" customHeight="1" x14ac:dyDescent="0.2">
      <c r="B10" s="81"/>
      <c r="C10" s="81"/>
      <c r="D10" s="81"/>
      <c r="E10" s="81"/>
      <c r="F10" s="81" t="s">
        <v>20</v>
      </c>
      <c r="G10" s="84">
        <v>14</v>
      </c>
      <c r="H10" s="84">
        <v>1</v>
      </c>
      <c r="I10" s="84">
        <v>2</v>
      </c>
      <c r="J10" s="84">
        <v>32</v>
      </c>
      <c r="K10" s="84">
        <v>2</v>
      </c>
      <c r="L10" s="84">
        <v>5</v>
      </c>
      <c r="M10" s="84">
        <v>31</v>
      </c>
      <c r="N10" s="84">
        <v>4</v>
      </c>
      <c r="O10" s="84">
        <v>4</v>
      </c>
      <c r="P10" s="84">
        <v>39</v>
      </c>
      <c r="Q10" s="84">
        <v>9</v>
      </c>
      <c r="R10" s="84">
        <v>14</v>
      </c>
      <c r="S10" s="85">
        <f t="shared" ref="S10:S15" si="2">SUM(G10:R10)</f>
        <v>157</v>
      </c>
    </row>
    <row r="11" spans="1:21" ht="20.100000000000001" customHeight="1" x14ac:dyDescent="0.2">
      <c r="B11" s="81"/>
      <c r="C11" s="81"/>
      <c r="D11" s="81" t="s">
        <v>21</v>
      </c>
      <c r="E11" s="81"/>
      <c r="F11" s="81"/>
      <c r="G11" s="84">
        <v>207</v>
      </c>
      <c r="H11" s="84">
        <v>0</v>
      </c>
      <c r="I11" s="84">
        <v>326</v>
      </c>
      <c r="J11" s="84">
        <v>27</v>
      </c>
      <c r="K11" s="86">
        <v>-326</v>
      </c>
      <c r="L11" s="84">
        <v>0</v>
      </c>
      <c r="M11" s="84">
        <v>0</v>
      </c>
      <c r="N11" s="84">
        <v>0</v>
      </c>
      <c r="O11" s="84">
        <v>1</v>
      </c>
      <c r="P11" s="84">
        <v>2</v>
      </c>
      <c r="Q11" s="84">
        <v>1</v>
      </c>
      <c r="R11" s="84">
        <v>5</v>
      </c>
      <c r="S11" s="85">
        <f t="shared" si="2"/>
        <v>243</v>
      </c>
    </row>
    <row r="12" spans="1:21" ht="20.100000000000001" customHeight="1" x14ac:dyDescent="0.2">
      <c r="B12" s="81"/>
      <c r="C12" s="81"/>
      <c r="D12" s="81" t="s">
        <v>22</v>
      </c>
      <c r="E12" s="81"/>
      <c r="F12" s="81"/>
      <c r="G12" s="84">
        <v>4184</v>
      </c>
      <c r="H12" s="84">
        <v>2547</v>
      </c>
      <c r="I12" s="84">
        <v>2596</v>
      </c>
      <c r="J12" s="84">
        <v>2326</v>
      </c>
      <c r="K12" s="84">
        <v>1897</v>
      </c>
      <c r="L12" s="84">
        <v>1392</v>
      </c>
      <c r="M12" s="84">
        <v>3545</v>
      </c>
      <c r="N12" s="84">
        <v>2270</v>
      </c>
      <c r="O12" s="84">
        <v>1849</v>
      </c>
      <c r="P12" s="84">
        <v>3437</v>
      </c>
      <c r="Q12" s="84">
        <v>1282</v>
      </c>
      <c r="R12" s="84">
        <v>1325</v>
      </c>
      <c r="S12" s="85">
        <f t="shared" si="2"/>
        <v>28650</v>
      </c>
    </row>
    <row r="13" spans="1:21" ht="20.100000000000001" customHeight="1" x14ac:dyDescent="0.2">
      <c r="B13" s="81"/>
      <c r="C13" s="81"/>
      <c r="D13" s="81" t="s">
        <v>61</v>
      </c>
      <c r="E13" s="81"/>
      <c r="F13" s="81"/>
      <c r="G13" s="84">
        <v>84</v>
      </c>
      <c r="H13" s="84">
        <v>58</v>
      </c>
      <c r="I13" s="84">
        <v>895</v>
      </c>
      <c r="J13" s="84">
        <v>18</v>
      </c>
      <c r="K13" s="84">
        <v>29</v>
      </c>
      <c r="L13" s="84">
        <v>54</v>
      </c>
      <c r="M13" s="84">
        <v>35</v>
      </c>
      <c r="N13" s="84">
        <v>17</v>
      </c>
      <c r="O13" s="84">
        <v>174</v>
      </c>
      <c r="P13" s="84">
        <v>33</v>
      </c>
      <c r="Q13" s="84">
        <v>119</v>
      </c>
      <c r="R13" s="84">
        <v>406</v>
      </c>
      <c r="S13" s="85">
        <f t="shared" si="2"/>
        <v>1922</v>
      </c>
    </row>
    <row r="14" spans="1:21" ht="20.100000000000001" customHeight="1" x14ac:dyDescent="0.2">
      <c r="B14" s="81"/>
      <c r="C14" s="81"/>
      <c r="D14" s="81" t="s">
        <v>62</v>
      </c>
      <c r="E14" s="81"/>
      <c r="F14" s="81"/>
      <c r="G14" s="84">
        <v>451</v>
      </c>
      <c r="H14" s="84">
        <v>7</v>
      </c>
      <c r="I14" s="84">
        <v>37</v>
      </c>
      <c r="J14" s="84">
        <v>230</v>
      </c>
      <c r="K14" s="84">
        <v>0</v>
      </c>
      <c r="L14" s="84">
        <v>250</v>
      </c>
      <c r="M14" s="84">
        <v>211</v>
      </c>
      <c r="N14" s="84">
        <v>8</v>
      </c>
      <c r="O14" s="84">
        <v>14</v>
      </c>
      <c r="P14" s="84">
        <v>28</v>
      </c>
      <c r="Q14" s="84">
        <v>226</v>
      </c>
      <c r="R14" s="84">
        <v>258</v>
      </c>
      <c r="S14" s="85">
        <f t="shared" si="2"/>
        <v>1720</v>
      </c>
    </row>
    <row r="15" spans="1:21" ht="20.100000000000001" customHeight="1" x14ac:dyDescent="0.2">
      <c r="B15" s="81"/>
      <c r="C15" s="81"/>
      <c r="D15" s="81" t="s">
        <v>65</v>
      </c>
      <c r="E15" s="81"/>
      <c r="F15" s="81"/>
      <c r="G15" s="87">
        <f>SUM(G17:G20)</f>
        <v>20</v>
      </c>
      <c r="H15" s="87">
        <f t="shared" ref="H15:R15" si="3">SUM(H17:H20)</f>
        <v>35</v>
      </c>
      <c r="I15" s="87">
        <f t="shared" si="3"/>
        <v>9</v>
      </c>
      <c r="J15" s="87">
        <f t="shared" si="3"/>
        <v>21</v>
      </c>
      <c r="K15" s="87">
        <f t="shared" si="3"/>
        <v>141</v>
      </c>
      <c r="L15" s="87">
        <f t="shared" si="3"/>
        <v>115</v>
      </c>
      <c r="M15" s="87">
        <f t="shared" si="3"/>
        <v>10</v>
      </c>
      <c r="N15" s="87">
        <f t="shared" si="3"/>
        <v>1294</v>
      </c>
      <c r="O15" s="87">
        <f t="shared" si="3"/>
        <v>58</v>
      </c>
      <c r="P15" s="87">
        <f t="shared" si="3"/>
        <v>53</v>
      </c>
      <c r="Q15" s="87">
        <f t="shared" si="3"/>
        <v>146</v>
      </c>
      <c r="R15" s="87">
        <f t="shared" si="3"/>
        <v>189</v>
      </c>
      <c r="S15" s="87">
        <f t="shared" si="2"/>
        <v>2091</v>
      </c>
      <c r="U15" s="88"/>
    </row>
    <row r="16" spans="1:21" ht="20.100000000000001" customHeight="1" x14ac:dyDescent="0.2">
      <c r="B16" s="81"/>
      <c r="C16" s="81"/>
      <c r="D16" s="81"/>
      <c r="E16" s="81"/>
      <c r="F16" s="81" t="s">
        <v>57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5"/>
    </row>
    <row r="17" spans="2:21" ht="20.100000000000001" customHeight="1" x14ac:dyDescent="0.2">
      <c r="B17" s="81"/>
      <c r="C17" s="81"/>
      <c r="D17" s="81"/>
      <c r="E17" s="81"/>
      <c r="F17" s="81" t="s">
        <v>26</v>
      </c>
      <c r="G17" s="84">
        <v>1</v>
      </c>
      <c r="H17" s="84">
        <v>1</v>
      </c>
      <c r="I17" s="84">
        <v>1</v>
      </c>
      <c r="J17" s="84">
        <v>1</v>
      </c>
      <c r="K17" s="84">
        <v>1</v>
      </c>
      <c r="L17" s="84">
        <v>1</v>
      </c>
      <c r="M17" s="84">
        <v>1</v>
      </c>
      <c r="N17" s="84">
        <v>1</v>
      </c>
      <c r="O17" s="84">
        <v>1</v>
      </c>
      <c r="P17" s="84">
        <v>1</v>
      </c>
      <c r="Q17" s="84">
        <v>1</v>
      </c>
      <c r="R17" s="89">
        <v>1</v>
      </c>
      <c r="S17" s="85">
        <f>SUM(G17:R17)</f>
        <v>12</v>
      </c>
    </row>
    <row r="18" spans="2:21" ht="20.100000000000001" customHeight="1" x14ac:dyDescent="0.2">
      <c r="B18" s="81"/>
      <c r="C18" s="81"/>
      <c r="D18" s="81"/>
      <c r="E18" s="81"/>
      <c r="F18" s="81" t="s">
        <v>58</v>
      </c>
      <c r="G18" s="84">
        <v>0</v>
      </c>
      <c r="H18" s="84">
        <v>1</v>
      </c>
      <c r="I18" s="84">
        <v>0</v>
      </c>
      <c r="J18" s="84">
        <v>0</v>
      </c>
      <c r="K18" s="84">
        <v>12</v>
      </c>
      <c r="L18" s="84">
        <v>2</v>
      </c>
      <c r="M18" s="84">
        <v>6</v>
      </c>
      <c r="N18" s="84">
        <v>23</v>
      </c>
      <c r="O18" s="84">
        <v>3</v>
      </c>
      <c r="P18" s="84">
        <v>0</v>
      </c>
      <c r="Q18" s="84">
        <v>18</v>
      </c>
      <c r="R18" s="89">
        <v>45</v>
      </c>
      <c r="S18" s="85">
        <f t="shared" ref="S18:S20" si="4">SUM(G18:R18)</f>
        <v>110</v>
      </c>
    </row>
    <row r="19" spans="2:21" ht="20.100000000000001" customHeight="1" x14ac:dyDescent="0.2">
      <c r="B19" s="81"/>
      <c r="C19" s="81"/>
      <c r="D19" s="81"/>
      <c r="E19" s="81"/>
      <c r="F19" s="81" t="s">
        <v>59</v>
      </c>
      <c r="G19" s="84">
        <v>17</v>
      </c>
      <c r="H19" s="84">
        <v>32</v>
      </c>
      <c r="I19" s="84">
        <v>4</v>
      </c>
      <c r="J19" s="84">
        <v>19</v>
      </c>
      <c r="K19" s="84">
        <v>127</v>
      </c>
      <c r="L19" s="84">
        <v>68</v>
      </c>
      <c r="M19" s="84">
        <v>0</v>
      </c>
      <c r="N19" s="84">
        <v>29</v>
      </c>
      <c r="O19" s="84">
        <v>54</v>
      </c>
      <c r="P19" s="84">
        <v>51</v>
      </c>
      <c r="Q19" s="84">
        <v>126</v>
      </c>
      <c r="R19" s="89">
        <v>143</v>
      </c>
      <c r="S19" s="85">
        <f t="shared" si="4"/>
        <v>670</v>
      </c>
    </row>
    <row r="20" spans="2:21" ht="20.25" customHeight="1" x14ac:dyDescent="0.2">
      <c r="B20" s="81"/>
      <c r="C20" s="81"/>
      <c r="D20" s="81"/>
      <c r="E20" s="81"/>
      <c r="F20" s="81" t="s">
        <v>64</v>
      </c>
      <c r="G20" s="84">
        <v>2</v>
      </c>
      <c r="H20" s="84">
        <v>1</v>
      </c>
      <c r="I20" s="84">
        <v>4</v>
      </c>
      <c r="J20" s="84">
        <v>1</v>
      </c>
      <c r="K20" s="84">
        <v>1</v>
      </c>
      <c r="L20" s="84">
        <v>44</v>
      </c>
      <c r="M20" s="84">
        <v>3</v>
      </c>
      <c r="N20" s="84">
        <v>1241</v>
      </c>
      <c r="O20" s="84">
        <v>0</v>
      </c>
      <c r="P20" s="84">
        <v>1</v>
      </c>
      <c r="Q20" s="84">
        <v>1</v>
      </c>
      <c r="R20" s="89">
        <v>0</v>
      </c>
      <c r="S20" s="85">
        <f t="shared" si="4"/>
        <v>1299</v>
      </c>
    </row>
    <row r="21" spans="2:21" ht="15.75" customHeight="1" x14ac:dyDescent="0.2">
      <c r="B21" s="81"/>
      <c r="C21" s="81"/>
      <c r="D21" s="81"/>
      <c r="E21" s="81"/>
      <c r="F21" s="81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9"/>
      <c r="S21" s="85"/>
    </row>
    <row r="22" spans="2:21" ht="18" customHeight="1" x14ac:dyDescent="0.25">
      <c r="B22" s="81"/>
      <c r="C22" s="81"/>
      <c r="D22" s="65" t="s">
        <v>55</v>
      </c>
      <c r="E22" s="67"/>
      <c r="F22" s="52"/>
      <c r="G22" s="66">
        <f>G23</f>
        <v>101</v>
      </c>
      <c r="H22" s="66">
        <f t="shared" ref="H22:S22" si="5">H23</f>
        <v>92</v>
      </c>
      <c r="I22" s="66">
        <f t="shared" si="5"/>
        <v>88</v>
      </c>
      <c r="J22" s="66">
        <f t="shared" si="5"/>
        <v>60</v>
      </c>
      <c r="K22" s="66">
        <f t="shared" si="5"/>
        <v>73</v>
      </c>
      <c r="L22" s="66">
        <f t="shared" si="5"/>
        <v>68</v>
      </c>
      <c r="M22" s="66">
        <f t="shared" si="5"/>
        <v>87</v>
      </c>
      <c r="N22" s="66">
        <f t="shared" si="5"/>
        <v>82</v>
      </c>
      <c r="O22" s="66">
        <f t="shared" si="5"/>
        <v>71</v>
      </c>
      <c r="P22" s="66">
        <f t="shared" si="5"/>
        <v>68</v>
      </c>
      <c r="Q22" s="66">
        <f t="shared" si="5"/>
        <v>80</v>
      </c>
      <c r="R22" s="66">
        <f t="shared" si="5"/>
        <v>93</v>
      </c>
      <c r="S22" s="66">
        <f t="shared" si="5"/>
        <v>963</v>
      </c>
    </row>
    <row r="23" spans="2:21" ht="18" customHeight="1" x14ac:dyDescent="0.2">
      <c r="B23" s="81"/>
      <c r="C23" s="81"/>
      <c r="D23" s="67"/>
      <c r="E23" s="67" t="s">
        <v>56</v>
      </c>
      <c r="F23" s="52"/>
      <c r="G23" s="84">
        <v>101</v>
      </c>
      <c r="H23" s="84">
        <v>92</v>
      </c>
      <c r="I23" s="84">
        <v>88</v>
      </c>
      <c r="J23" s="84">
        <v>60</v>
      </c>
      <c r="K23" s="84">
        <v>73</v>
      </c>
      <c r="L23" s="84">
        <v>68</v>
      </c>
      <c r="M23" s="84">
        <v>87</v>
      </c>
      <c r="N23" s="84">
        <v>82</v>
      </c>
      <c r="O23" s="84">
        <v>71</v>
      </c>
      <c r="P23" s="84">
        <v>68</v>
      </c>
      <c r="Q23" s="84">
        <v>80</v>
      </c>
      <c r="R23" s="84">
        <v>93</v>
      </c>
      <c r="S23" s="85">
        <f>SUM(G23:R23)</f>
        <v>963</v>
      </c>
    </row>
    <row r="24" spans="2:21" ht="15.75" customHeight="1" x14ac:dyDescent="0.2">
      <c r="B24" s="81"/>
      <c r="C24" s="81"/>
      <c r="D24" s="81"/>
      <c r="E24" s="81"/>
      <c r="F24" s="81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9"/>
      <c r="S24" s="85"/>
    </row>
    <row r="25" spans="2:21" s="77" customFormat="1" ht="20.100000000000001" customHeight="1" x14ac:dyDescent="0.25">
      <c r="B25" s="79"/>
      <c r="C25" s="79" t="s">
        <v>27</v>
      </c>
      <c r="D25" s="79"/>
      <c r="E25" s="79"/>
      <c r="F25" s="79"/>
      <c r="G25" s="80">
        <f>SUM(G26:G29)</f>
        <v>2244</v>
      </c>
      <c r="H25" s="80">
        <f t="shared" ref="H25:S25" si="6">SUM(H26:H29)</f>
        <v>2595</v>
      </c>
      <c r="I25" s="80">
        <f t="shared" si="6"/>
        <v>5613</v>
      </c>
      <c r="J25" s="80">
        <f t="shared" si="6"/>
        <v>4075</v>
      </c>
      <c r="K25" s="80">
        <f t="shared" si="6"/>
        <v>16151</v>
      </c>
      <c r="L25" s="80">
        <f t="shared" si="6"/>
        <v>2580</v>
      </c>
      <c r="M25" s="80">
        <f t="shared" si="6"/>
        <v>3478</v>
      </c>
      <c r="N25" s="80">
        <f t="shared" si="6"/>
        <v>2504</v>
      </c>
      <c r="O25" s="80">
        <f t="shared" si="6"/>
        <v>5114</v>
      </c>
      <c r="P25" s="80">
        <f t="shared" si="6"/>
        <v>2909</v>
      </c>
      <c r="Q25" s="80">
        <f t="shared" si="6"/>
        <v>2405</v>
      </c>
      <c r="R25" s="80">
        <f t="shared" si="6"/>
        <v>10858</v>
      </c>
      <c r="S25" s="80">
        <f t="shared" si="6"/>
        <v>60526</v>
      </c>
      <c r="U25" s="83"/>
    </row>
    <row r="26" spans="2:21" ht="20.100000000000001" customHeight="1" x14ac:dyDescent="0.25">
      <c r="B26" s="81"/>
      <c r="C26" s="81"/>
      <c r="D26" s="81" t="s">
        <v>28</v>
      </c>
      <c r="E26" s="81"/>
      <c r="F26" s="81"/>
      <c r="G26" s="84">
        <v>18</v>
      </c>
      <c r="H26" s="84">
        <v>263</v>
      </c>
      <c r="I26" s="84">
        <v>3070</v>
      </c>
      <c r="J26" s="84">
        <v>1270</v>
      </c>
      <c r="K26" s="84">
        <v>14020</v>
      </c>
      <c r="L26" s="84">
        <v>142</v>
      </c>
      <c r="M26" s="84">
        <v>646</v>
      </c>
      <c r="N26" s="84">
        <v>139</v>
      </c>
      <c r="O26" s="84">
        <v>2802</v>
      </c>
      <c r="P26" s="84">
        <v>258</v>
      </c>
      <c r="Q26" s="84">
        <v>44</v>
      </c>
      <c r="R26" s="84">
        <v>8540</v>
      </c>
      <c r="S26" s="85">
        <f>SUM(G26:R26)</f>
        <v>31212</v>
      </c>
      <c r="U26" s="83"/>
    </row>
    <row r="27" spans="2:21" ht="20.100000000000001" customHeight="1" x14ac:dyDescent="0.25">
      <c r="B27" s="81"/>
      <c r="C27" s="81"/>
      <c r="D27" s="81" t="s">
        <v>29</v>
      </c>
      <c r="E27" s="81"/>
      <c r="F27" s="81"/>
      <c r="G27" s="84">
        <v>118</v>
      </c>
      <c r="H27" s="84">
        <v>89</v>
      </c>
      <c r="I27" s="84">
        <v>66</v>
      </c>
      <c r="J27" s="84">
        <v>62</v>
      </c>
      <c r="K27" s="84">
        <v>27</v>
      </c>
      <c r="L27" s="84">
        <v>0</v>
      </c>
      <c r="M27" s="84">
        <v>242</v>
      </c>
      <c r="N27" s="84">
        <v>47</v>
      </c>
      <c r="O27" s="84">
        <v>106</v>
      </c>
      <c r="P27" s="84">
        <v>76</v>
      </c>
      <c r="Q27" s="84">
        <v>76</v>
      </c>
      <c r="R27" s="84">
        <v>64</v>
      </c>
      <c r="S27" s="85">
        <f t="shared" ref="S27:S29" si="7">SUM(G27:R27)</f>
        <v>973</v>
      </c>
      <c r="U27" s="83"/>
    </row>
    <row r="28" spans="2:21" ht="20.100000000000001" customHeight="1" x14ac:dyDescent="0.25">
      <c r="B28" s="81"/>
      <c r="C28" s="81"/>
      <c r="D28" s="81" t="s">
        <v>30</v>
      </c>
      <c r="E28" s="81"/>
      <c r="F28" s="81"/>
      <c r="G28" s="84">
        <v>0</v>
      </c>
      <c r="H28" s="84">
        <v>0</v>
      </c>
      <c r="I28" s="84">
        <v>373</v>
      </c>
      <c r="J28" s="84">
        <v>438</v>
      </c>
      <c r="K28" s="84">
        <v>0</v>
      </c>
      <c r="L28" s="84">
        <v>0</v>
      </c>
      <c r="M28" s="84">
        <v>388</v>
      </c>
      <c r="N28" s="84">
        <v>0</v>
      </c>
      <c r="O28" s="84">
        <v>0</v>
      </c>
      <c r="P28" s="84">
        <v>413</v>
      </c>
      <c r="Q28" s="84">
        <v>0</v>
      </c>
      <c r="R28" s="84">
        <v>0</v>
      </c>
      <c r="S28" s="85">
        <f t="shared" si="7"/>
        <v>1612</v>
      </c>
      <c r="U28" s="83"/>
    </row>
    <row r="29" spans="2:21" ht="20.100000000000001" customHeight="1" x14ac:dyDescent="0.25">
      <c r="B29" s="81"/>
      <c r="C29" s="81"/>
      <c r="D29" s="81" t="s">
        <v>31</v>
      </c>
      <c r="E29" s="81"/>
      <c r="F29" s="81"/>
      <c r="G29" s="84">
        <v>2108</v>
      </c>
      <c r="H29" s="84">
        <v>2243</v>
      </c>
      <c r="I29" s="84">
        <v>2104</v>
      </c>
      <c r="J29" s="84">
        <v>2305</v>
      </c>
      <c r="K29" s="84">
        <v>2104</v>
      </c>
      <c r="L29" s="84">
        <v>2438</v>
      </c>
      <c r="M29" s="84">
        <v>2202</v>
      </c>
      <c r="N29" s="84">
        <v>2318</v>
      </c>
      <c r="O29" s="84">
        <v>2206</v>
      </c>
      <c r="P29" s="84">
        <v>2162</v>
      </c>
      <c r="Q29" s="84">
        <v>2285</v>
      </c>
      <c r="R29" s="84">
        <v>2254</v>
      </c>
      <c r="S29" s="85">
        <f t="shared" si="7"/>
        <v>26729</v>
      </c>
      <c r="U29" s="83"/>
    </row>
    <row r="30" spans="2:21" ht="20.25" customHeight="1" x14ac:dyDescent="0.25">
      <c r="B30" s="81"/>
      <c r="C30" s="81"/>
      <c r="D30" s="81"/>
      <c r="E30" s="81"/>
      <c r="F30" s="81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5"/>
      <c r="U30" s="83"/>
    </row>
    <row r="31" spans="2:21" s="77" customFormat="1" ht="18" customHeight="1" x14ac:dyDescent="0.4">
      <c r="B31" s="79"/>
      <c r="C31" s="79" t="s">
        <v>33</v>
      </c>
      <c r="D31" s="79"/>
      <c r="E31" s="79"/>
      <c r="F31" s="79"/>
      <c r="G31" s="90">
        <f>G25+G7</f>
        <v>8005</v>
      </c>
      <c r="H31" s="90">
        <f t="shared" ref="H31:S31" si="8">H25+H7</f>
        <v>5342</v>
      </c>
      <c r="I31" s="90">
        <f t="shared" si="8"/>
        <v>9584</v>
      </c>
      <c r="J31" s="90">
        <f t="shared" si="8"/>
        <v>7123</v>
      </c>
      <c r="K31" s="90">
        <f t="shared" si="8"/>
        <v>17977</v>
      </c>
      <c r="L31" s="90">
        <f t="shared" si="8"/>
        <v>4691</v>
      </c>
      <c r="M31" s="90">
        <f t="shared" si="8"/>
        <v>8467</v>
      </c>
      <c r="N31" s="90">
        <f t="shared" si="8"/>
        <v>6192</v>
      </c>
      <c r="O31" s="90">
        <f t="shared" si="8"/>
        <v>7300</v>
      </c>
      <c r="P31" s="90">
        <f t="shared" si="8"/>
        <v>7581</v>
      </c>
      <c r="Q31" s="90">
        <f t="shared" si="8"/>
        <v>4287</v>
      </c>
      <c r="R31" s="90">
        <f t="shared" si="8"/>
        <v>13356</v>
      </c>
      <c r="S31" s="90">
        <f t="shared" si="8"/>
        <v>99905</v>
      </c>
      <c r="U31" s="83"/>
    </row>
    <row r="32" spans="2:21" s="77" customFormat="1" ht="18" customHeight="1" x14ac:dyDescent="0.4"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U32" s="83"/>
    </row>
    <row r="33" spans="1:21" ht="8.25" customHeight="1" x14ac:dyDescent="0.25">
      <c r="A33" s="96" t="s">
        <v>45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U33" s="83"/>
    </row>
    <row r="34" spans="1:21" x14ac:dyDescent="0.2">
      <c r="A34" s="98" t="s">
        <v>46</v>
      </c>
      <c r="C34" s="88"/>
      <c r="D34" s="88"/>
      <c r="E34" s="88"/>
    </row>
    <row r="35" spans="1:21" x14ac:dyDescent="0.2">
      <c r="A35" s="98"/>
      <c r="C35" s="88"/>
      <c r="D35" s="88"/>
      <c r="E35" s="88"/>
      <c r="G35" s="85"/>
      <c r="H35" s="85"/>
      <c r="I35" s="85"/>
      <c r="J35" s="85"/>
      <c r="K35" s="85"/>
      <c r="M35" s="85"/>
    </row>
    <row r="36" spans="1:21" x14ac:dyDescent="0.2">
      <c r="A36" s="177"/>
      <c r="B36" s="177"/>
      <c r="C36" s="177"/>
      <c r="D36" s="177"/>
      <c r="E36" s="177"/>
    </row>
    <row r="37" spans="1:21" x14ac:dyDescent="0.2">
      <c r="E37" s="88"/>
    </row>
  </sheetData>
  <mergeCells count="2">
    <mergeCell ref="A36:E36"/>
    <mergeCell ref="A5:F5"/>
  </mergeCells>
  <printOptions horizontalCentered="1"/>
  <pageMargins left="0.25" right="0.25" top="0.78740157499999996" bottom="0" header="0.09" footer="0.511811023622047"/>
  <pageSetup paperSize="9" scale="69" orientation="portrait" r:id="rId1"/>
  <headerFooter alignWithMargins="0">
    <oddHeader>&amp;C&amp;"Calibri,Bold"&amp;9BUREAU OF THE TREASURY
&amp;"Calibri,Italic"Statistical Data Analysis Division</oddHeader>
    <oddFooter>&amp;R&amp;F/&amp;A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6"/>
  <sheetViews>
    <sheetView zoomScaleNormal="100" workbookViewId="0">
      <selection activeCell="U28" sqref="U28"/>
    </sheetView>
  </sheetViews>
  <sheetFormatPr defaultRowHeight="14.25" x14ac:dyDescent="0.2"/>
  <cols>
    <col min="1" max="1" width="0.85546875" style="67" customWidth="1"/>
    <col min="2" max="2" width="1.140625" style="67" customWidth="1"/>
    <col min="3" max="3" width="2.85546875" style="67" customWidth="1"/>
    <col min="4" max="4" width="2.28515625" style="67" customWidth="1"/>
    <col min="5" max="5" width="2.140625" style="67" customWidth="1"/>
    <col min="6" max="6" width="35" style="67" customWidth="1"/>
    <col min="7" max="18" width="7.7109375" style="67" customWidth="1"/>
    <col min="19" max="19" width="9.28515625" style="67" customWidth="1"/>
    <col min="20" max="16384" width="9.140625" style="67"/>
  </cols>
  <sheetData>
    <row r="1" spans="1:21" ht="15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65"/>
      <c r="T1" s="65"/>
    </row>
    <row r="2" spans="1:21" ht="15" x14ac:dyDescent="0.25">
      <c r="B2" s="101" t="s">
        <v>47</v>
      </c>
      <c r="C2" s="103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65"/>
      <c r="T2" s="65"/>
    </row>
    <row r="3" spans="1:21" x14ac:dyDescent="0.2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21" ht="15" thickBot="1" x14ac:dyDescent="0.25">
      <c r="B4" s="103"/>
      <c r="C4" s="10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4"/>
    </row>
    <row r="5" spans="1:21" s="134" customFormat="1" ht="29.25" customHeight="1" thickBot="1" x14ac:dyDescent="0.25">
      <c r="A5" s="132"/>
      <c r="B5" s="127"/>
      <c r="C5" s="180" t="s">
        <v>3</v>
      </c>
      <c r="D5" s="180"/>
      <c r="E5" s="180"/>
      <c r="F5" s="180"/>
      <c r="G5" s="127" t="s">
        <v>4</v>
      </c>
      <c r="H5" s="127" t="s">
        <v>5</v>
      </c>
      <c r="I5" s="127" t="s">
        <v>6</v>
      </c>
      <c r="J5" s="127" t="s">
        <v>7</v>
      </c>
      <c r="K5" s="127" t="s">
        <v>8</v>
      </c>
      <c r="L5" s="127" t="s">
        <v>9</v>
      </c>
      <c r="M5" s="127" t="s">
        <v>10</v>
      </c>
      <c r="N5" s="127" t="s">
        <v>11</v>
      </c>
      <c r="O5" s="127" t="s">
        <v>44</v>
      </c>
      <c r="P5" s="127" t="s">
        <v>13</v>
      </c>
      <c r="Q5" s="127" t="s">
        <v>14</v>
      </c>
      <c r="R5" s="127" t="s">
        <v>15</v>
      </c>
      <c r="S5" s="128" t="s">
        <v>16</v>
      </c>
      <c r="T5" s="133"/>
    </row>
    <row r="6" spans="1:21" ht="16.5" customHeight="1" x14ac:dyDescent="0.25">
      <c r="B6" s="103"/>
      <c r="C6" s="103"/>
      <c r="D6" s="103"/>
      <c r="E6" s="103"/>
      <c r="F6" s="103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6"/>
      <c r="T6" s="65"/>
    </row>
    <row r="7" spans="1:21" s="65" customFormat="1" ht="20.100000000000001" customHeight="1" x14ac:dyDescent="0.25">
      <c r="B7" s="101"/>
      <c r="C7" s="101" t="s">
        <v>17</v>
      </c>
      <c r="D7" s="101"/>
      <c r="E7" s="101"/>
      <c r="F7" s="101"/>
      <c r="G7" s="102">
        <f>G8+G11+G12+G13+G14+G15+G22</f>
        <v>6052</v>
      </c>
      <c r="H7" s="102">
        <f t="shared" ref="H7:S7" si="0">H8+H11+H12+H13+H14+H15+H22</f>
        <v>3223</v>
      </c>
      <c r="I7" s="102">
        <f t="shared" si="0"/>
        <v>6181</v>
      </c>
      <c r="J7" s="102">
        <f t="shared" si="0"/>
        <v>3639</v>
      </c>
      <c r="K7" s="102">
        <f t="shared" si="0"/>
        <v>2181</v>
      </c>
      <c r="L7" s="102">
        <f t="shared" si="0"/>
        <v>1724</v>
      </c>
      <c r="M7" s="102">
        <f t="shared" si="0"/>
        <v>6154</v>
      </c>
      <c r="N7" s="102">
        <f t="shared" si="0"/>
        <v>3841</v>
      </c>
      <c r="O7" s="102">
        <f t="shared" si="0"/>
        <v>4707</v>
      </c>
      <c r="P7" s="102">
        <f t="shared" si="0"/>
        <v>2877</v>
      </c>
      <c r="Q7" s="102">
        <f t="shared" si="0"/>
        <v>1735</v>
      </c>
      <c r="R7" s="102">
        <f t="shared" si="0"/>
        <v>3056</v>
      </c>
      <c r="S7" s="102">
        <f t="shared" si="0"/>
        <v>45370</v>
      </c>
    </row>
    <row r="8" spans="1:21" s="65" customFormat="1" ht="20.100000000000001" customHeight="1" x14ac:dyDescent="0.35">
      <c r="B8" s="101"/>
      <c r="C8" s="101"/>
      <c r="D8" s="103" t="s">
        <v>18</v>
      </c>
      <c r="E8" s="101"/>
      <c r="F8" s="101"/>
      <c r="G8" s="104">
        <f>SUM(G9:G10)</f>
        <v>1239</v>
      </c>
      <c r="H8" s="104">
        <f t="shared" ref="H8:S8" si="1">SUM(H9:H10)</f>
        <v>3</v>
      </c>
      <c r="I8" s="104">
        <f t="shared" si="1"/>
        <v>46</v>
      </c>
      <c r="J8" s="104">
        <f t="shared" si="1"/>
        <v>916</v>
      </c>
      <c r="K8" s="104">
        <f t="shared" si="1"/>
        <v>10</v>
      </c>
      <c r="L8" s="104">
        <f t="shared" si="1"/>
        <v>17</v>
      </c>
      <c r="M8" s="104">
        <f t="shared" si="1"/>
        <v>1232</v>
      </c>
      <c r="N8" s="104">
        <f t="shared" si="1"/>
        <v>21</v>
      </c>
      <c r="O8" s="104">
        <f t="shared" si="1"/>
        <v>38</v>
      </c>
      <c r="P8" s="104">
        <f t="shared" si="1"/>
        <v>523</v>
      </c>
      <c r="Q8" s="104">
        <f t="shared" si="1"/>
        <v>10</v>
      </c>
      <c r="R8" s="104">
        <f t="shared" si="1"/>
        <v>221</v>
      </c>
      <c r="S8" s="104">
        <f t="shared" si="1"/>
        <v>4276</v>
      </c>
      <c r="U8" s="105"/>
    </row>
    <row r="9" spans="1:21" ht="20.100000000000001" customHeight="1" x14ac:dyDescent="0.2">
      <c r="B9" s="103"/>
      <c r="C9" s="103"/>
      <c r="D9" s="103"/>
      <c r="E9" s="103"/>
      <c r="F9" s="103" t="s">
        <v>19</v>
      </c>
      <c r="G9" s="106">
        <v>1226</v>
      </c>
      <c r="H9" s="106">
        <v>2</v>
      </c>
      <c r="I9" s="106">
        <v>5</v>
      </c>
      <c r="J9" s="106">
        <v>908</v>
      </c>
      <c r="K9" s="106">
        <v>3</v>
      </c>
      <c r="L9" s="106">
        <v>8</v>
      </c>
      <c r="M9" s="106">
        <v>1228</v>
      </c>
      <c r="N9" s="106">
        <v>0</v>
      </c>
      <c r="O9" s="106">
        <v>0</v>
      </c>
      <c r="P9" s="106">
        <v>483</v>
      </c>
      <c r="Q9" s="106">
        <v>1</v>
      </c>
      <c r="R9" s="106">
        <v>187</v>
      </c>
      <c r="S9" s="107">
        <f>SUM(G9:R9)</f>
        <v>4051</v>
      </c>
      <c r="U9" s="107"/>
    </row>
    <row r="10" spans="1:21" ht="20.100000000000001" customHeight="1" x14ac:dyDescent="0.2">
      <c r="B10" s="103"/>
      <c r="C10" s="103"/>
      <c r="D10" s="103"/>
      <c r="E10" s="103"/>
      <c r="F10" s="103" t="s">
        <v>20</v>
      </c>
      <c r="G10" s="106">
        <v>13</v>
      </c>
      <c r="H10" s="106">
        <v>1</v>
      </c>
      <c r="I10" s="106">
        <v>41</v>
      </c>
      <c r="J10" s="106">
        <v>8</v>
      </c>
      <c r="K10" s="106">
        <v>7</v>
      </c>
      <c r="L10" s="106">
        <v>9</v>
      </c>
      <c r="M10" s="106">
        <v>4</v>
      </c>
      <c r="N10" s="106">
        <v>21</v>
      </c>
      <c r="O10" s="106">
        <v>38</v>
      </c>
      <c r="P10" s="106">
        <v>40</v>
      </c>
      <c r="Q10" s="106">
        <v>9</v>
      </c>
      <c r="R10" s="106">
        <v>34</v>
      </c>
      <c r="S10" s="107">
        <f t="shared" ref="S10:S14" si="2">SUM(G10:R10)</f>
        <v>225</v>
      </c>
    </row>
    <row r="11" spans="1:21" ht="20.100000000000001" customHeight="1" x14ac:dyDescent="0.2">
      <c r="B11" s="103"/>
      <c r="C11" s="103"/>
      <c r="D11" s="103" t="s">
        <v>21</v>
      </c>
      <c r="E11" s="103"/>
      <c r="F11" s="103"/>
      <c r="G11" s="106">
        <v>0</v>
      </c>
      <c r="H11" s="106">
        <v>0</v>
      </c>
      <c r="I11" s="106">
        <v>0</v>
      </c>
      <c r="J11" s="106">
        <v>2</v>
      </c>
      <c r="K11" s="106">
        <v>0</v>
      </c>
      <c r="L11" s="106">
        <v>0</v>
      </c>
      <c r="M11" s="106">
        <v>0</v>
      </c>
      <c r="N11" s="106">
        <v>3</v>
      </c>
      <c r="O11" s="106">
        <v>0</v>
      </c>
      <c r="P11" s="106">
        <v>2</v>
      </c>
      <c r="Q11" s="106">
        <v>2</v>
      </c>
      <c r="R11" s="106">
        <v>1</v>
      </c>
      <c r="S11" s="107">
        <f t="shared" si="2"/>
        <v>10</v>
      </c>
    </row>
    <row r="12" spans="1:21" ht="20.100000000000001" customHeight="1" x14ac:dyDescent="0.2">
      <c r="B12" s="103"/>
      <c r="C12" s="103"/>
      <c r="D12" s="103" t="s">
        <v>22</v>
      </c>
      <c r="E12" s="103"/>
      <c r="F12" s="103"/>
      <c r="G12" s="106">
        <v>4186</v>
      </c>
      <c r="H12" s="106">
        <v>3028</v>
      </c>
      <c r="I12" s="106">
        <v>5509</v>
      </c>
      <c r="J12" s="106">
        <v>2473</v>
      </c>
      <c r="K12" s="106">
        <v>1374</v>
      </c>
      <c r="L12" s="106">
        <v>1542</v>
      </c>
      <c r="M12" s="106">
        <v>4301</v>
      </c>
      <c r="N12" s="106">
        <v>3236</v>
      </c>
      <c r="O12" s="106">
        <v>4443</v>
      </c>
      <c r="P12" s="106">
        <v>2083</v>
      </c>
      <c r="Q12" s="106">
        <v>1489</v>
      </c>
      <c r="R12" s="106">
        <v>992</v>
      </c>
      <c r="S12" s="107">
        <f t="shared" si="2"/>
        <v>34656</v>
      </c>
    </row>
    <row r="13" spans="1:21" ht="20.100000000000001" customHeight="1" x14ac:dyDescent="0.2">
      <c r="B13" s="103"/>
      <c r="C13" s="103"/>
      <c r="D13" s="103" t="s">
        <v>61</v>
      </c>
      <c r="E13" s="103"/>
      <c r="F13" s="103"/>
      <c r="G13" s="106">
        <v>73</v>
      </c>
      <c r="H13" s="106">
        <v>51</v>
      </c>
      <c r="I13" s="106">
        <v>511</v>
      </c>
      <c r="J13" s="106">
        <v>65</v>
      </c>
      <c r="K13" s="106">
        <v>461</v>
      </c>
      <c r="L13" s="106">
        <v>48</v>
      </c>
      <c r="M13" s="106">
        <v>39</v>
      </c>
      <c r="N13" s="106">
        <v>36</v>
      </c>
      <c r="O13" s="106">
        <v>112</v>
      </c>
      <c r="P13" s="106">
        <v>37</v>
      </c>
      <c r="Q13" s="106">
        <v>32</v>
      </c>
      <c r="R13" s="106">
        <v>482</v>
      </c>
      <c r="S13" s="107">
        <f t="shared" si="2"/>
        <v>1947</v>
      </c>
    </row>
    <row r="14" spans="1:21" ht="20.100000000000001" customHeight="1" x14ac:dyDescent="0.2">
      <c r="B14" s="103"/>
      <c r="C14" s="103"/>
      <c r="D14" s="103" t="s">
        <v>62</v>
      </c>
      <c r="E14" s="103"/>
      <c r="F14" s="103"/>
      <c r="G14" s="106">
        <v>447</v>
      </c>
      <c r="H14" s="106">
        <v>14</v>
      </c>
      <c r="I14" s="106">
        <v>31</v>
      </c>
      <c r="J14" s="106">
        <v>112</v>
      </c>
      <c r="K14" s="106">
        <v>148</v>
      </c>
      <c r="L14" s="106">
        <v>7</v>
      </c>
      <c r="M14" s="106">
        <v>436</v>
      </c>
      <c r="N14" s="106">
        <v>13</v>
      </c>
      <c r="O14" s="106">
        <v>28</v>
      </c>
      <c r="P14" s="106">
        <v>110</v>
      </c>
      <c r="Q14" s="106">
        <v>3</v>
      </c>
      <c r="R14" s="106">
        <v>147</v>
      </c>
      <c r="S14" s="107">
        <f t="shared" si="2"/>
        <v>1496</v>
      </c>
    </row>
    <row r="15" spans="1:21" ht="20.100000000000001" customHeight="1" x14ac:dyDescent="0.2">
      <c r="B15" s="103"/>
      <c r="C15" s="103"/>
      <c r="D15" s="103" t="s">
        <v>65</v>
      </c>
      <c r="E15" s="103"/>
      <c r="F15" s="103"/>
      <c r="G15" s="108">
        <f>SUM(G17:G20)</f>
        <v>16</v>
      </c>
      <c r="H15" s="108">
        <f t="shared" ref="H15:R15" si="3">SUM(H17:H20)</f>
        <v>45</v>
      </c>
      <c r="I15" s="108">
        <f t="shared" si="3"/>
        <v>13</v>
      </c>
      <c r="J15" s="108">
        <f t="shared" si="3"/>
        <v>3</v>
      </c>
      <c r="K15" s="108">
        <f t="shared" si="3"/>
        <v>129</v>
      </c>
      <c r="L15" s="108">
        <f t="shared" si="3"/>
        <v>49</v>
      </c>
      <c r="M15" s="108">
        <f t="shared" si="3"/>
        <v>66</v>
      </c>
      <c r="N15" s="108">
        <f t="shared" si="3"/>
        <v>461</v>
      </c>
      <c r="O15" s="108">
        <f t="shared" si="3"/>
        <v>15</v>
      </c>
      <c r="P15" s="108">
        <f t="shared" si="3"/>
        <v>57</v>
      </c>
      <c r="Q15" s="108">
        <f t="shared" si="3"/>
        <v>130</v>
      </c>
      <c r="R15" s="108">
        <f t="shared" si="3"/>
        <v>1127</v>
      </c>
      <c r="S15" s="108">
        <f>SUM(S17:S20)</f>
        <v>2111</v>
      </c>
      <c r="U15" s="109"/>
    </row>
    <row r="16" spans="1:21" ht="20.100000000000001" customHeight="1" x14ac:dyDescent="0.2">
      <c r="B16" s="103"/>
      <c r="C16" s="103"/>
      <c r="D16" s="103"/>
      <c r="E16" s="103"/>
      <c r="F16" s="103" t="s">
        <v>57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</row>
    <row r="17" spans="2:21" ht="20.100000000000001" customHeight="1" x14ac:dyDescent="0.2">
      <c r="B17" s="103"/>
      <c r="C17" s="103"/>
      <c r="D17" s="103"/>
      <c r="E17" s="103"/>
      <c r="F17" s="103" t="s">
        <v>26</v>
      </c>
      <c r="G17" s="106">
        <v>1</v>
      </c>
      <c r="H17" s="106">
        <v>1</v>
      </c>
      <c r="I17" s="106">
        <v>1</v>
      </c>
      <c r="J17" s="106">
        <v>1</v>
      </c>
      <c r="K17" s="106">
        <v>1</v>
      </c>
      <c r="L17" s="106">
        <v>1</v>
      </c>
      <c r="M17" s="106">
        <v>1</v>
      </c>
      <c r="N17" s="106">
        <v>1</v>
      </c>
      <c r="O17" s="106">
        <v>1</v>
      </c>
      <c r="P17" s="106">
        <v>1</v>
      </c>
      <c r="Q17" s="106">
        <v>0</v>
      </c>
      <c r="R17" s="110">
        <v>1</v>
      </c>
      <c r="S17" s="107">
        <f>SUM(G17:R17)</f>
        <v>11</v>
      </c>
    </row>
    <row r="18" spans="2:21" ht="20.100000000000001" customHeight="1" x14ac:dyDescent="0.2">
      <c r="B18" s="103"/>
      <c r="C18" s="103"/>
      <c r="D18" s="103"/>
      <c r="E18" s="103"/>
      <c r="F18" s="103" t="s">
        <v>58</v>
      </c>
      <c r="G18" s="106">
        <v>9</v>
      </c>
      <c r="H18" s="106">
        <v>11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4</v>
      </c>
      <c r="O18" s="106">
        <v>1</v>
      </c>
      <c r="P18" s="106">
        <v>0</v>
      </c>
      <c r="Q18" s="106">
        <v>1</v>
      </c>
      <c r="R18" s="110">
        <v>52</v>
      </c>
      <c r="S18" s="107">
        <f t="shared" ref="S18:S20" si="4">SUM(G18:R18)</f>
        <v>78</v>
      </c>
    </row>
    <row r="19" spans="2:21" ht="20.100000000000001" customHeight="1" x14ac:dyDescent="0.2">
      <c r="B19" s="103"/>
      <c r="C19" s="103"/>
      <c r="D19" s="103"/>
      <c r="E19" s="103"/>
      <c r="F19" s="103" t="s">
        <v>59</v>
      </c>
      <c r="G19" s="106">
        <v>3</v>
      </c>
      <c r="H19" s="106">
        <v>31</v>
      </c>
      <c r="I19" s="106">
        <v>6</v>
      </c>
      <c r="J19" s="106">
        <v>0</v>
      </c>
      <c r="K19" s="106">
        <v>128</v>
      </c>
      <c r="L19" s="106">
        <v>48</v>
      </c>
      <c r="M19" s="106">
        <v>64</v>
      </c>
      <c r="N19" s="106">
        <v>16</v>
      </c>
      <c r="O19" s="106">
        <v>7</v>
      </c>
      <c r="P19" s="106">
        <v>54</v>
      </c>
      <c r="Q19" s="106">
        <v>129</v>
      </c>
      <c r="R19" s="110">
        <v>72</v>
      </c>
      <c r="S19" s="107">
        <f t="shared" si="4"/>
        <v>558</v>
      </c>
    </row>
    <row r="20" spans="2:21" ht="18" customHeight="1" x14ac:dyDescent="0.2">
      <c r="B20" s="103"/>
      <c r="C20" s="103"/>
      <c r="D20" s="103"/>
      <c r="E20" s="103"/>
      <c r="F20" s="103" t="s">
        <v>64</v>
      </c>
      <c r="G20" s="106">
        <v>3</v>
      </c>
      <c r="H20" s="106">
        <v>2</v>
      </c>
      <c r="I20" s="106">
        <v>6</v>
      </c>
      <c r="J20" s="106">
        <v>2</v>
      </c>
      <c r="K20" s="106">
        <v>0</v>
      </c>
      <c r="L20" s="106">
        <v>0</v>
      </c>
      <c r="M20" s="106">
        <v>1</v>
      </c>
      <c r="N20" s="106">
        <v>440</v>
      </c>
      <c r="O20" s="106">
        <v>6</v>
      </c>
      <c r="P20" s="106">
        <v>2</v>
      </c>
      <c r="Q20" s="106">
        <v>0</v>
      </c>
      <c r="R20" s="110">
        <v>1002</v>
      </c>
      <c r="S20" s="107">
        <f t="shared" si="4"/>
        <v>1464</v>
      </c>
    </row>
    <row r="21" spans="2:21" ht="15.75" customHeight="1" x14ac:dyDescent="0.2">
      <c r="B21" s="103"/>
      <c r="C21" s="103"/>
      <c r="D21" s="103"/>
      <c r="E21" s="103"/>
      <c r="F21" s="103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10"/>
      <c r="S21" s="107"/>
    </row>
    <row r="22" spans="2:21" ht="15.75" customHeight="1" x14ac:dyDescent="0.25">
      <c r="B22" s="103"/>
      <c r="C22" s="103"/>
      <c r="D22" s="65" t="s">
        <v>55</v>
      </c>
      <c r="F22" s="52"/>
      <c r="G22" s="108">
        <f>G23</f>
        <v>91</v>
      </c>
      <c r="H22" s="108">
        <f t="shared" ref="H22:S22" si="5">H23</f>
        <v>82</v>
      </c>
      <c r="I22" s="108">
        <f t="shared" si="5"/>
        <v>71</v>
      </c>
      <c r="J22" s="108">
        <f t="shared" si="5"/>
        <v>68</v>
      </c>
      <c r="K22" s="108">
        <f t="shared" si="5"/>
        <v>59</v>
      </c>
      <c r="L22" s="108">
        <f t="shared" si="5"/>
        <v>61</v>
      </c>
      <c r="M22" s="108">
        <f t="shared" si="5"/>
        <v>80</v>
      </c>
      <c r="N22" s="108">
        <f t="shared" si="5"/>
        <v>71</v>
      </c>
      <c r="O22" s="108">
        <f t="shared" si="5"/>
        <v>71</v>
      </c>
      <c r="P22" s="108">
        <f t="shared" si="5"/>
        <v>65</v>
      </c>
      <c r="Q22" s="108">
        <f t="shared" si="5"/>
        <v>69</v>
      </c>
      <c r="R22" s="108">
        <f t="shared" si="5"/>
        <v>86</v>
      </c>
      <c r="S22" s="108">
        <f t="shared" si="5"/>
        <v>874</v>
      </c>
    </row>
    <row r="23" spans="2:21" ht="15.75" customHeight="1" x14ac:dyDescent="0.2">
      <c r="B23" s="103"/>
      <c r="C23" s="103"/>
      <c r="E23" s="67" t="s">
        <v>56</v>
      </c>
      <c r="F23" s="52"/>
      <c r="G23" s="106">
        <v>91</v>
      </c>
      <c r="H23" s="106">
        <v>82</v>
      </c>
      <c r="I23" s="106">
        <v>71</v>
      </c>
      <c r="J23" s="106">
        <v>68</v>
      </c>
      <c r="K23" s="106">
        <v>59</v>
      </c>
      <c r="L23" s="106">
        <v>61</v>
      </c>
      <c r="M23" s="106">
        <v>80</v>
      </c>
      <c r="N23" s="106">
        <v>71</v>
      </c>
      <c r="O23" s="106">
        <v>71</v>
      </c>
      <c r="P23" s="106">
        <v>65</v>
      </c>
      <c r="Q23" s="106">
        <v>69</v>
      </c>
      <c r="R23" s="106">
        <v>86</v>
      </c>
      <c r="S23" s="107">
        <f>SUM(G23:R23)</f>
        <v>874</v>
      </c>
    </row>
    <row r="24" spans="2:21" ht="15.75" customHeight="1" x14ac:dyDescent="0.2">
      <c r="B24" s="103"/>
      <c r="C24" s="103"/>
      <c r="D24" s="103"/>
      <c r="E24" s="103"/>
      <c r="F24" s="103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10"/>
      <c r="S24" s="107"/>
    </row>
    <row r="25" spans="2:21" s="65" customFormat="1" ht="20.100000000000001" customHeight="1" x14ac:dyDescent="0.25">
      <c r="B25" s="101"/>
      <c r="C25" s="101" t="s">
        <v>27</v>
      </c>
      <c r="D25" s="101"/>
      <c r="E25" s="101"/>
      <c r="F25" s="101"/>
      <c r="G25" s="102">
        <f t="shared" ref="G25:S25" si="6">SUM(G26:G29)</f>
        <v>1878</v>
      </c>
      <c r="H25" s="102">
        <f t="shared" si="6"/>
        <v>2611</v>
      </c>
      <c r="I25" s="102">
        <f t="shared" si="6"/>
        <v>4969</v>
      </c>
      <c r="J25" s="102">
        <f t="shared" si="6"/>
        <v>24333</v>
      </c>
      <c r="K25" s="102">
        <f t="shared" si="6"/>
        <v>3547</v>
      </c>
      <c r="L25" s="102">
        <f t="shared" si="6"/>
        <v>3360</v>
      </c>
      <c r="M25" s="102">
        <f t="shared" si="6"/>
        <v>2907</v>
      </c>
      <c r="N25" s="102">
        <f t="shared" si="6"/>
        <v>1977</v>
      </c>
      <c r="O25" s="102">
        <f t="shared" si="6"/>
        <v>3001</v>
      </c>
      <c r="P25" s="102">
        <f t="shared" si="6"/>
        <v>1981</v>
      </c>
      <c r="Q25" s="102">
        <f t="shared" si="6"/>
        <v>2453</v>
      </c>
      <c r="R25" s="102">
        <f t="shared" si="6"/>
        <v>3350</v>
      </c>
      <c r="S25" s="102">
        <f t="shared" si="6"/>
        <v>56367</v>
      </c>
      <c r="U25" s="105"/>
    </row>
    <row r="26" spans="2:21" ht="20.100000000000001" customHeight="1" x14ac:dyDescent="0.25">
      <c r="B26" s="103"/>
      <c r="C26" s="103"/>
      <c r="D26" s="103" t="s">
        <v>28</v>
      </c>
      <c r="E26" s="103"/>
      <c r="F26" s="103"/>
      <c r="G26" s="106">
        <v>36</v>
      </c>
      <c r="H26" s="106">
        <v>527</v>
      </c>
      <c r="I26" s="106">
        <v>3205</v>
      </c>
      <c r="J26" s="106">
        <v>22229</v>
      </c>
      <c r="K26" s="106">
        <v>1749</v>
      </c>
      <c r="L26" s="106">
        <v>188</v>
      </c>
      <c r="M26" s="106">
        <v>46</v>
      </c>
      <c r="N26" s="106">
        <v>130</v>
      </c>
      <c r="O26" s="106">
        <v>548</v>
      </c>
      <c r="P26" s="106">
        <v>104</v>
      </c>
      <c r="Q26" s="106">
        <v>33</v>
      </c>
      <c r="R26" s="106">
        <v>93</v>
      </c>
      <c r="S26" s="107">
        <f>SUM(G26:R26)</f>
        <v>28888</v>
      </c>
      <c r="U26" s="105"/>
    </row>
    <row r="27" spans="2:21" ht="20.100000000000001" customHeight="1" x14ac:dyDescent="0.25">
      <c r="B27" s="103"/>
      <c r="C27" s="103"/>
      <c r="D27" s="103" t="s">
        <v>29</v>
      </c>
      <c r="E27" s="103"/>
      <c r="F27" s="103"/>
      <c r="G27" s="106">
        <v>118</v>
      </c>
      <c r="H27" s="106">
        <v>0</v>
      </c>
      <c r="I27" s="106">
        <v>48</v>
      </c>
      <c r="J27" s="106">
        <v>44</v>
      </c>
      <c r="K27" s="106">
        <v>0</v>
      </c>
      <c r="L27" s="106">
        <v>18</v>
      </c>
      <c r="M27" s="106">
        <v>329</v>
      </c>
      <c r="N27" s="106">
        <v>0</v>
      </c>
      <c r="O27" s="106">
        <v>71</v>
      </c>
      <c r="P27" s="106">
        <v>53</v>
      </c>
      <c r="Q27" s="106">
        <v>189</v>
      </c>
      <c r="R27" s="106">
        <v>9</v>
      </c>
      <c r="S27" s="107">
        <f t="shared" ref="S27:S29" si="7">SUM(G27:R27)</f>
        <v>879</v>
      </c>
      <c r="U27" s="105"/>
    </row>
    <row r="28" spans="2:21" ht="20.100000000000001" customHeight="1" x14ac:dyDescent="0.25">
      <c r="B28" s="103"/>
      <c r="C28" s="103"/>
      <c r="D28" s="103" t="s">
        <v>30</v>
      </c>
      <c r="E28" s="103"/>
      <c r="F28" s="103"/>
      <c r="G28" s="106">
        <v>0</v>
      </c>
      <c r="H28" s="106">
        <v>290</v>
      </c>
      <c r="I28" s="106">
        <v>0</v>
      </c>
      <c r="J28" s="106">
        <v>323</v>
      </c>
      <c r="K28" s="106">
        <v>0</v>
      </c>
      <c r="L28" s="106">
        <v>0</v>
      </c>
      <c r="M28" s="106">
        <v>372</v>
      </c>
      <c r="N28" s="106">
        <v>0</v>
      </c>
      <c r="O28" s="106">
        <v>346</v>
      </c>
      <c r="P28" s="106">
        <v>0</v>
      </c>
      <c r="Q28" s="106">
        <v>0</v>
      </c>
      <c r="R28" s="106">
        <v>392</v>
      </c>
      <c r="S28" s="107">
        <f t="shared" si="7"/>
        <v>1723</v>
      </c>
      <c r="U28" s="105"/>
    </row>
    <row r="29" spans="2:21" ht="20.100000000000001" customHeight="1" x14ac:dyDescent="0.25">
      <c r="B29" s="103"/>
      <c r="C29" s="103"/>
      <c r="D29" s="103" t="s">
        <v>31</v>
      </c>
      <c r="E29" s="103"/>
      <c r="F29" s="103"/>
      <c r="G29" s="106">
        <v>1724</v>
      </c>
      <c r="H29" s="106">
        <v>1794</v>
      </c>
      <c r="I29" s="106">
        <v>1716</v>
      </c>
      <c r="J29" s="106">
        <v>1737</v>
      </c>
      <c r="K29" s="106">
        <v>1798</v>
      </c>
      <c r="L29" s="106">
        <v>3154</v>
      </c>
      <c r="M29" s="106">
        <v>2160</v>
      </c>
      <c r="N29" s="106">
        <v>1847</v>
      </c>
      <c r="O29" s="106">
        <v>2036</v>
      </c>
      <c r="P29" s="106">
        <v>1824</v>
      </c>
      <c r="Q29" s="106">
        <v>2231</v>
      </c>
      <c r="R29" s="106">
        <v>2856</v>
      </c>
      <c r="S29" s="107">
        <f t="shared" si="7"/>
        <v>24877</v>
      </c>
      <c r="U29" s="105"/>
    </row>
    <row r="30" spans="2:21" ht="20.25" customHeight="1" x14ac:dyDescent="0.25">
      <c r="B30" s="103"/>
      <c r="C30" s="103"/>
      <c r="D30" s="103"/>
      <c r="E30" s="103"/>
      <c r="F30" s="103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7"/>
      <c r="U30" s="105"/>
    </row>
    <row r="31" spans="2:21" s="65" customFormat="1" ht="18" customHeight="1" x14ac:dyDescent="0.4">
      <c r="B31" s="101"/>
      <c r="C31" s="101" t="s">
        <v>33</v>
      </c>
      <c r="D31" s="101"/>
      <c r="E31" s="101"/>
      <c r="F31" s="101"/>
      <c r="G31" s="111">
        <f>G25+G7</f>
        <v>7930</v>
      </c>
      <c r="H31" s="111">
        <f t="shared" ref="H31:S31" si="8">H25+H7</f>
        <v>5834</v>
      </c>
      <c r="I31" s="111">
        <f t="shared" si="8"/>
        <v>11150</v>
      </c>
      <c r="J31" s="111">
        <f t="shared" si="8"/>
        <v>27972</v>
      </c>
      <c r="K31" s="111">
        <f t="shared" si="8"/>
        <v>5728</v>
      </c>
      <c r="L31" s="111">
        <f t="shared" si="8"/>
        <v>5084</v>
      </c>
      <c r="M31" s="111">
        <f t="shared" si="8"/>
        <v>9061</v>
      </c>
      <c r="N31" s="111">
        <f t="shared" si="8"/>
        <v>5818</v>
      </c>
      <c r="O31" s="111">
        <f t="shared" si="8"/>
        <v>7708</v>
      </c>
      <c r="P31" s="111">
        <f t="shared" si="8"/>
        <v>4858</v>
      </c>
      <c r="Q31" s="111">
        <f t="shared" si="8"/>
        <v>4188</v>
      </c>
      <c r="R31" s="111">
        <f t="shared" si="8"/>
        <v>6406</v>
      </c>
      <c r="S31" s="111">
        <f t="shared" si="8"/>
        <v>101737</v>
      </c>
      <c r="U31" s="105"/>
    </row>
    <row r="32" spans="2:21" s="65" customFormat="1" ht="18" customHeight="1" x14ac:dyDescent="0.4"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U32" s="105"/>
    </row>
    <row r="33" spans="1:21" ht="8.25" customHeight="1" x14ac:dyDescent="0.25">
      <c r="A33" s="117" t="s">
        <v>45</v>
      </c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U33" s="105"/>
    </row>
    <row r="34" spans="1:21" x14ac:dyDescent="0.2">
      <c r="A34" s="119" t="s">
        <v>46</v>
      </c>
      <c r="C34" s="109"/>
      <c r="D34" s="109"/>
      <c r="E34" s="109"/>
    </row>
    <row r="35" spans="1:21" x14ac:dyDescent="0.2">
      <c r="A35" s="119"/>
      <c r="C35" s="109"/>
      <c r="D35" s="109"/>
      <c r="E35" s="109"/>
      <c r="G35" s="107"/>
      <c r="H35" s="107"/>
      <c r="I35" s="107"/>
      <c r="J35" s="107"/>
      <c r="K35" s="107"/>
      <c r="M35" s="107"/>
    </row>
    <row r="36" spans="1:21" x14ac:dyDescent="0.2">
      <c r="E36" s="109"/>
    </row>
  </sheetData>
  <mergeCells count="1">
    <mergeCell ref="C5:F5"/>
  </mergeCells>
  <printOptions horizontalCentered="1"/>
  <pageMargins left="0.25" right="0.25" top="0.78740157480314998" bottom="0.98425196850393704" header="0.09" footer="0.511811023622047"/>
  <pageSetup paperSize="9" scale="69" orientation="portrait" r:id="rId1"/>
  <headerFooter alignWithMargins="0">
    <oddHeader>&amp;C&amp;"Calibri,Bold"&amp;9BUREAU OF THE TREASURY
&amp;"Calibri,Italic"Statistical Data Analysis Division</oddHeader>
    <oddFooter>&amp;R&amp;F/&amp;A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'2014'!Print_Area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epawayan</dc:creator>
  <cp:lastModifiedBy>Lara T. Aduna</cp:lastModifiedBy>
  <cp:lastPrinted>2025-03-17T04:41:54Z</cp:lastPrinted>
  <dcterms:created xsi:type="dcterms:W3CDTF">2017-05-02T02:04:28Z</dcterms:created>
  <dcterms:modified xsi:type="dcterms:W3CDTF">2025-03-18T03:10:23Z</dcterms:modified>
</cp:coreProperties>
</file>